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tic\OneDrive\Desktop\plan 2022 i rebalans 2021\"/>
    </mc:Choice>
  </mc:AlternateContent>
  <xr:revisionPtr revIDLastSave="0" documentId="13_ncr:1_{040B0A7F-8C35-40EB-A70F-A04A362034E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OPĆI DIO" sheetId="1" r:id="rId1"/>
    <sheet name="POSEBNI DIO" sheetId="5" r:id="rId2"/>
    <sheet name="Opći dio Funkcijska klasifikaci" sheetId="4" r:id="rId3"/>
  </sheets>
  <definedNames>
    <definedName name="_FiltarBaze" localSheetId="0" hidden="1">'OPĆI DIO'!$B$53:$G$138</definedName>
    <definedName name="a">#REF!</definedName>
    <definedName name="b">#REF!</definedName>
    <definedName name="ć">#REF!</definedName>
    <definedName name="d">#REF!</definedName>
    <definedName name="Excel_BuiltIn__FilterDatabase" localSheetId="0">'OPĆI DIO'!$B$53:$G$138</definedName>
    <definedName name="Excel_BuiltIn_Print_Area">#REF!</definedName>
    <definedName name="f">#REF!</definedName>
    <definedName name="I">#REF!</definedName>
    <definedName name="IdiNa1">"'file:///T:/Minfin/Zagreb_Z.xls'#IdiNa1"</definedName>
    <definedName name="IdiNa10">"'file:///T:/Minfin/Zagreb_Z.xls'#IdiNa10"</definedName>
    <definedName name="IdiNa11">"'file:///T:/Minfin/Zagreb_Z.xls'#IdiNa11"</definedName>
    <definedName name="IdiNa12">"'file:///T:/Minfin/Zagreb_Z.xls'#IdiNa12"</definedName>
    <definedName name="IdiNa13">"'file:///T:/Minfin/Zagreb_Z.xls'#IdiNa13"</definedName>
    <definedName name="IdiNa14">"'file:///T:/Minfin/Zagreb_Z.xls'#IdiNa14"</definedName>
    <definedName name="IdiNa15">"'file:///T:/Minfin/Zagreb_Z.xls'#IdiNa15"</definedName>
    <definedName name="IdiNa16">"'file:///T:/Minfin/Zagreb_Z.xls'#IdiNa16"</definedName>
    <definedName name="IdiNa17">"'file:///T:/Minfin/Zagreb_Z.xls'#IdiNa17"</definedName>
    <definedName name="IdiNa18">"'file:///T:/Minfin/Zagreb_Z.xls'#IdiNa18"</definedName>
    <definedName name="IdiNa19">"'file:///T:/Minfin/Zagreb_Z.xls'#IdiNa19"</definedName>
    <definedName name="IdiNa2">"'file:///T:/Minfin/Zagreb_Z.xls'#IdiNa2"</definedName>
    <definedName name="IdiNa20">"'file:///T:/Minfin/Zagreb_Z.xls'#IdiNa20"</definedName>
    <definedName name="IdiNa21">"'file:///T:/Minfin/Zagreb_Z.xls'#IdiNa21"</definedName>
    <definedName name="IdiNa22">"'file:///T:/Minfin/Zagreb_Z.xls'#IdiNa22"</definedName>
    <definedName name="IdiNa23">"'file:///T:/Minfin/Zagreb_Z.xls'#IdiNa23"</definedName>
    <definedName name="IdiNa24">"'file:///T:/Minfin/Zagreb_Z.xls'#IdiNa24"</definedName>
    <definedName name="IdiNa25">"'file:///T:/Minfin/Zagreb_Z.xls'#IdiNa25"</definedName>
    <definedName name="IdiNa26">"'file:///T:/Minfin/Zagreb_Z.xls'#IdiNa26"</definedName>
    <definedName name="IdiNa27">"'file:///T:/Minfin/Zagreb_Z.xls'#IdiNa27"</definedName>
    <definedName name="IdiNa28">"'file:///T:/Minfin/Zagreb_Z.xls'#IdiNa28"</definedName>
    <definedName name="IdiNa29">"'file:///T:/Minfin/Zagreb_Z.xls'#IdiNa29"</definedName>
    <definedName name="IdiNa3">"'file:///T:/Minfin/Zagreb_Z.xls'#IdiNa3"</definedName>
    <definedName name="IdiNa30">"'file:///T:/Minfin/Zagreb_Z.xls'#IdiNa30"</definedName>
    <definedName name="IdiNa31">"'file:///T:/Minfin/Zagreb_Z.xls'#IdiNa31"</definedName>
    <definedName name="IdiNa32">"'file:///T:/Minfin/Zagreb_Z.xls'#IdiNa32"</definedName>
    <definedName name="IdiNa33">"'file:///T:/Minfin/Zagreb_Z.xls'#IdiNa33"</definedName>
    <definedName name="IdiNa34">"'file:///T:/Minfin/Zagreb_Z.xls'#IdiNa34"</definedName>
    <definedName name="IdiNa35">"'file:///T:/Minfin/Zagreb_Z.xls'#IdiNa35"</definedName>
    <definedName name="IdiNa4">"'file:///T:/Minfin/Zagreb_Z.xls'#IdiNa4"</definedName>
    <definedName name="IdiNa5">"'file:///T:/Minfin/Zagreb_Z.xls'#IdiNa5"</definedName>
    <definedName name="IdiNa6">"'file:///T:/Minfin/Zagreb_Z.xls'#IdiNa6"</definedName>
    <definedName name="IdiNa7">"'file:///T:/Minfin/Zagreb_Z.xls'#IdiNa7"</definedName>
    <definedName name="IdiNa8">"'file:///T:/Minfin/Zagreb_Z.xls'#IdiNa8"</definedName>
    <definedName name="IdiNa9">"'file:///T:/Minfin/Zagreb_Z.xls'#IdiNa9"</definedName>
    <definedName name="K">#REF!</definedName>
    <definedName name="M">#REF!</definedName>
    <definedName name="N">#REF!</definedName>
    <definedName name="novo">#REF!</definedName>
    <definedName name="P">#REF!</definedName>
    <definedName name="PRINT_AREA_MI">#REF!</definedName>
    <definedName name="SAPBEXhrIndnt">1</definedName>
    <definedName name="SAPBEXrevision">1</definedName>
    <definedName name="SAPBEXsysID">"PBW"</definedName>
    <definedName name="SAPBEXwbID">"E3F9UYIH37I713PRVB39YAYL2"</definedName>
    <definedName name="U">#REF!</definedName>
    <definedName name="wrn_CIJENE_">NA()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5" i="1" l="1"/>
  <c r="G132" i="1"/>
  <c r="L466" i="5"/>
  <c r="L465" i="5" s="1"/>
  <c r="L464" i="5" s="1"/>
  <c r="G112" i="1"/>
  <c r="H145" i="1"/>
  <c r="I145" i="1"/>
  <c r="H144" i="1"/>
  <c r="I144" i="1"/>
  <c r="H143" i="1"/>
  <c r="I143" i="1"/>
  <c r="G145" i="1"/>
  <c r="G149" i="1"/>
  <c r="G146" i="1"/>
  <c r="G144" i="1"/>
  <c r="G143" i="1"/>
  <c r="G116" i="1"/>
  <c r="G135" i="1"/>
  <c r="G134" i="1"/>
  <c r="G133" i="1"/>
  <c r="G130" i="1"/>
  <c r="G123" i="1"/>
  <c r="G122" i="1" s="1"/>
  <c r="G121" i="1"/>
  <c r="G120" i="1" s="1"/>
  <c r="G119" i="1"/>
  <c r="G118" i="1" s="1"/>
  <c r="G117" i="1"/>
  <c r="G114" i="1"/>
  <c r="G113" i="1"/>
  <c r="G111" i="1"/>
  <c r="G109" i="1"/>
  <c r="G108" i="1"/>
  <c r="G107" i="1"/>
  <c r="L331" i="5"/>
  <c r="L330" i="5" s="1"/>
  <c r="L329" i="5" s="1"/>
  <c r="L328" i="5" s="1"/>
  <c r="L342" i="5"/>
  <c r="L341" i="5" s="1"/>
  <c r="L340" i="5" s="1"/>
  <c r="L478" i="5"/>
  <c r="L477" i="5" s="1"/>
  <c r="L476" i="5" s="1"/>
  <c r="L475" i="5" s="1"/>
  <c r="L399" i="5"/>
  <c r="L398" i="5" s="1"/>
  <c r="M331" i="5"/>
  <c r="N331" i="5"/>
  <c r="N330" i="5" s="1"/>
  <c r="N329" i="5" s="1"/>
  <c r="L198" i="5"/>
  <c r="L179" i="5"/>
  <c r="L174" i="5"/>
  <c r="L164" i="5"/>
  <c r="L159" i="5"/>
  <c r="L154" i="5"/>
  <c r="L149" i="5"/>
  <c r="L144" i="5"/>
  <c r="L139" i="5"/>
  <c r="L134" i="5"/>
  <c r="L129" i="5"/>
  <c r="L124" i="5"/>
  <c r="L117" i="5"/>
  <c r="L112" i="5"/>
  <c r="L107" i="5"/>
  <c r="L102" i="5"/>
  <c r="L96" i="5"/>
  <c r="L90" i="5"/>
  <c r="L83" i="5"/>
  <c r="L75" i="5"/>
  <c r="L74" i="5" s="1"/>
  <c r="L73" i="5" s="1"/>
  <c r="L72" i="5" s="1"/>
  <c r="L69" i="5"/>
  <c r="L61" i="5"/>
  <c r="L60" i="5" s="1"/>
  <c r="L59" i="5" s="1"/>
  <c r="L58" i="5" s="1"/>
  <c r="L303" i="5"/>
  <c r="G56" i="1"/>
  <c r="P517" i="5"/>
  <c r="L517" i="5"/>
  <c r="Q517" i="5" s="1"/>
  <c r="N516" i="5"/>
  <c r="M516" i="5"/>
  <c r="G92" i="1"/>
  <c r="K81" i="1"/>
  <c r="L81" i="1"/>
  <c r="J81" i="1"/>
  <c r="N15" i="5"/>
  <c r="M14" i="5"/>
  <c r="M13" i="5" s="1"/>
  <c r="N14" i="5"/>
  <c r="P16" i="5"/>
  <c r="Q16" i="5"/>
  <c r="M22" i="5"/>
  <c r="M21" i="5" s="1"/>
  <c r="M20" i="5" s="1"/>
  <c r="M19" i="5" s="1"/>
  <c r="N22" i="5"/>
  <c r="N21" i="5" s="1"/>
  <c r="N20" i="5" s="1"/>
  <c r="N19" i="5" s="1"/>
  <c r="P23" i="5"/>
  <c r="O23" i="5"/>
  <c r="Q23" i="5"/>
  <c r="Q515" i="5"/>
  <c r="P515" i="5"/>
  <c r="O515" i="5"/>
  <c r="P514" i="5"/>
  <c r="L514" i="5"/>
  <c r="Q514" i="5" s="1"/>
  <c r="P513" i="5"/>
  <c r="L513" i="5"/>
  <c r="Q513" i="5" s="1"/>
  <c r="P512" i="5"/>
  <c r="L512" i="5"/>
  <c r="Q512" i="5" s="1"/>
  <c r="N511" i="5"/>
  <c r="M511" i="5"/>
  <c r="Q473" i="5"/>
  <c r="P473" i="5"/>
  <c r="O473" i="5"/>
  <c r="P472" i="5"/>
  <c r="L472" i="5"/>
  <c r="Q472" i="5" s="1"/>
  <c r="P471" i="5"/>
  <c r="L471" i="5"/>
  <c r="Q471" i="5" s="1"/>
  <c r="N470" i="5"/>
  <c r="N469" i="5" s="1"/>
  <c r="M470" i="5"/>
  <c r="M469" i="5" s="1"/>
  <c r="Q412" i="5"/>
  <c r="P412" i="5"/>
  <c r="O412" i="5"/>
  <c r="P411" i="5"/>
  <c r="L411" i="5"/>
  <c r="Q411" i="5" s="1"/>
  <c r="P410" i="5"/>
  <c r="L410" i="5"/>
  <c r="Q410" i="5" s="1"/>
  <c r="N409" i="5"/>
  <c r="M409" i="5"/>
  <c r="M408" i="5" s="1"/>
  <c r="D40" i="4"/>
  <c r="E40" i="4"/>
  <c r="D13" i="4"/>
  <c r="E13" i="4"/>
  <c r="H27" i="1"/>
  <c r="H56" i="1"/>
  <c r="H146" i="1"/>
  <c r="M75" i="5"/>
  <c r="M74" i="5" s="1"/>
  <c r="M73" i="5" s="1"/>
  <c r="M72" i="5" s="1"/>
  <c r="C13" i="4"/>
  <c r="L500" i="5"/>
  <c r="L499" i="5" s="1"/>
  <c r="Q501" i="5"/>
  <c r="O501" i="5"/>
  <c r="P500" i="5"/>
  <c r="N499" i="5"/>
  <c r="M499" i="5"/>
  <c r="M498" i="5" s="1"/>
  <c r="M497" i="5" s="1"/>
  <c r="N498" i="5"/>
  <c r="L90" i="1"/>
  <c r="K90" i="1"/>
  <c r="J90" i="1"/>
  <c r="L74" i="1"/>
  <c r="L75" i="1"/>
  <c r="L76" i="1"/>
  <c r="L77" i="1"/>
  <c r="L78" i="1"/>
  <c r="L79" i="1"/>
  <c r="L80" i="1"/>
  <c r="L82" i="1"/>
  <c r="L84" i="1"/>
  <c r="K74" i="1"/>
  <c r="K75" i="1"/>
  <c r="K76" i="1"/>
  <c r="K77" i="1"/>
  <c r="K78" i="1"/>
  <c r="K79" i="1"/>
  <c r="K80" i="1"/>
  <c r="K82" i="1"/>
  <c r="K84" i="1"/>
  <c r="J74" i="1"/>
  <c r="J75" i="1"/>
  <c r="J76" i="1"/>
  <c r="J77" i="1"/>
  <c r="J78" i="1"/>
  <c r="J79" i="1"/>
  <c r="J80" i="1"/>
  <c r="J82" i="1"/>
  <c r="J84" i="1"/>
  <c r="L70" i="1"/>
  <c r="L71" i="1"/>
  <c r="L72" i="1"/>
  <c r="K70" i="1"/>
  <c r="K71" i="1"/>
  <c r="K72" i="1"/>
  <c r="J70" i="1"/>
  <c r="J71" i="1"/>
  <c r="J72" i="1"/>
  <c r="L62" i="1"/>
  <c r="L63" i="1"/>
  <c r="L64" i="1"/>
  <c r="L65" i="1"/>
  <c r="L66" i="1"/>
  <c r="L68" i="1"/>
  <c r="K62" i="1"/>
  <c r="K63" i="1"/>
  <c r="K64" i="1"/>
  <c r="K66" i="1"/>
  <c r="K68" i="1"/>
  <c r="J62" i="1"/>
  <c r="J63" i="1"/>
  <c r="J64" i="1"/>
  <c r="J65" i="1"/>
  <c r="J66" i="1"/>
  <c r="J68" i="1"/>
  <c r="L57" i="1"/>
  <c r="L59" i="1"/>
  <c r="L60" i="1"/>
  <c r="K57" i="1"/>
  <c r="K59" i="1"/>
  <c r="K60" i="1"/>
  <c r="J57" i="1"/>
  <c r="J59" i="1"/>
  <c r="J60" i="1"/>
  <c r="G61" i="1"/>
  <c r="H149" i="1"/>
  <c r="I149" i="1"/>
  <c r="H148" i="1"/>
  <c r="I148" i="1"/>
  <c r="I146" i="1"/>
  <c r="H89" i="1"/>
  <c r="I89" i="1"/>
  <c r="I88" i="1" s="1"/>
  <c r="H88" i="1"/>
  <c r="H86" i="1"/>
  <c r="I86" i="1"/>
  <c r="H83" i="1"/>
  <c r="I83" i="1"/>
  <c r="H73" i="1"/>
  <c r="I73" i="1"/>
  <c r="H69" i="1"/>
  <c r="I69" i="1"/>
  <c r="H61" i="1"/>
  <c r="I61" i="1"/>
  <c r="I56" i="1"/>
  <c r="K56" i="1" s="1"/>
  <c r="G73" i="1"/>
  <c r="G69" i="1"/>
  <c r="G148" i="1"/>
  <c r="G89" i="1"/>
  <c r="G88" i="1" s="1"/>
  <c r="H135" i="1"/>
  <c r="I135" i="1"/>
  <c r="H133" i="1"/>
  <c r="I133" i="1"/>
  <c r="H123" i="1"/>
  <c r="I123" i="1"/>
  <c r="I122" i="1" s="1"/>
  <c r="H121" i="1"/>
  <c r="H120" i="1" s="1"/>
  <c r="I121" i="1"/>
  <c r="I120" i="1" s="1"/>
  <c r="H119" i="1"/>
  <c r="I119" i="1"/>
  <c r="I118" i="1" s="1"/>
  <c r="H117" i="1"/>
  <c r="I117" i="1"/>
  <c r="H116" i="1"/>
  <c r="I116" i="1"/>
  <c r="H114" i="1"/>
  <c r="I114" i="1"/>
  <c r="H111" i="1"/>
  <c r="I111" i="1"/>
  <c r="H109" i="1"/>
  <c r="I109" i="1"/>
  <c r="H108" i="1"/>
  <c r="I108" i="1"/>
  <c r="H107" i="1"/>
  <c r="I107" i="1"/>
  <c r="H138" i="1"/>
  <c r="I138" i="1"/>
  <c r="I137" i="1" s="1"/>
  <c r="I136" i="1" s="1"/>
  <c r="H137" i="1"/>
  <c r="H136" i="1" s="1"/>
  <c r="H129" i="1"/>
  <c r="I129" i="1"/>
  <c r="G138" i="1"/>
  <c r="G137" i="1" s="1"/>
  <c r="G136" i="1" s="1"/>
  <c r="Q509" i="5"/>
  <c r="Q510" i="5"/>
  <c r="Q508" i="5"/>
  <c r="N507" i="5"/>
  <c r="M507" i="5"/>
  <c r="M506" i="5" s="1"/>
  <c r="L507" i="5"/>
  <c r="L506" i="5" s="1"/>
  <c r="L505" i="5" s="1"/>
  <c r="L504" i="5" s="1"/>
  <c r="N377" i="5"/>
  <c r="N376" i="5" s="1"/>
  <c r="N375" i="5" s="1"/>
  <c r="N374" i="5" s="1"/>
  <c r="M377" i="5"/>
  <c r="M376" i="5" s="1"/>
  <c r="M375" i="5" s="1"/>
  <c r="M374" i="5" s="1"/>
  <c r="L377" i="5"/>
  <c r="L376" i="5" s="1"/>
  <c r="L375" i="5" s="1"/>
  <c r="L374" i="5" s="1"/>
  <c r="Q343" i="5"/>
  <c r="Q344" i="5"/>
  <c r="Q345" i="5"/>
  <c r="Q346" i="5"/>
  <c r="Q347" i="5"/>
  <c r="Q348" i="5"/>
  <c r="Q349" i="5"/>
  <c r="Q350" i="5"/>
  <c r="Q351" i="5"/>
  <c r="Q353" i="5"/>
  <c r="P343" i="5"/>
  <c r="P344" i="5"/>
  <c r="P345" i="5"/>
  <c r="P346" i="5"/>
  <c r="P347" i="5"/>
  <c r="P348" i="5"/>
  <c r="P349" i="5"/>
  <c r="P350" i="5"/>
  <c r="P351" i="5"/>
  <c r="P353" i="5"/>
  <c r="O343" i="5"/>
  <c r="O344" i="5"/>
  <c r="O345" i="5"/>
  <c r="O346" i="5"/>
  <c r="O347" i="5"/>
  <c r="O348" i="5"/>
  <c r="O349" i="5"/>
  <c r="O350" i="5"/>
  <c r="O351" i="5"/>
  <c r="O353" i="5"/>
  <c r="Q525" i="5"/>
  <c r="P525" i="5"/>
  <c r="O525" i="5"/>
  <c r="M524" i="5"/>
  <c r="N524" i="5"/>
  <c r="N523" i="5" s="1"/>
  <c r="N522" i="5" s="1"/>
  <c r="N521" i="5" s="1"/>
  <c r="M523" i="5"/>
  <c r="M522" i="5" s="1"/>
  <c r="M521" i="5" s="1"/>
  <c r="Q496" i="5"/>
  <c r="P496" i="5"/>
  <c r="O496" i="5"/>
  <c r="M495" i="5"/>
  <c r="M494" i="5" s="1"/>
  <c r="M493" i="5" s="1"/>
  <c r="M492" i="5" s="1"/>
  <c r="N495" i="5"/>
  <c r="N494" i="5" s="1"/>
  <c r="N493" i="5" s="1"/>
  <c r="N492" i="5" s="1"/>
  <c r="Q491" i="5"/>
  <c r="P491" i="5"/>
  <c r="O491" i="5"/>
  <c r="M490" i="5"/>
  <c r="N490" i="5"/>
  <c r="N489" i="5" s="1"/>
  <c r="N488" i="5" s="1"/>
  <c r="N487" i="5" s="1"/>
  <c r="M489" i="5"/>
  <c r="M488" i="5" s="1"/>
  <c r="M487" i="5" s="1"/>
  <c r="Q486" i="5"/>
  <c r="P486" i="5"/>
  <c r="O486" i="5"/>
  <c r="M485" i="5"/>
  <c r="M484" i="5" s="1"/>
  <c r="M483" i="5" s="1"/>
  <c r="N485" i="5"/>
  <c r="N484" i="5" s="1"/>
  <c r="N483" i="5" s="1"/>
  <c r="N482" i="5" s="1"/>
  <c r="Q479" i="5"/>
  <c r="Q480" i="5"/>
  <c r="Q481" i="5"/>
  <c r="P479" i="5"/>
  <c r="P480" i="5"/>
  <c r="P481" i="5"/>
  <c r="O479" i="5"/>
  <c r="O480" i="5"/>
  <c r="O481" i="5"/>
  <c r="M478" i="5"/>
  <c r="M477" i="5" s="1"/>
  <c r="M476" i="5" s="1"/>
  <c r="M475" i="5" s="1"/>
  <c r="N478" i="5"/>
  <c r="N477" i="5" s="1"/>
  <c r="N476" i="5" s="1"/>
  <c r="N475" i="5" s="1"/>
  <c r="Q468" i="5"/>
  <c r="P468" i="5"/>
  <c r="O468" i="5"/>
  <c r="M466" i="5"/>
  <c r="N466" i="5"/>
  <c r="N465" i="5" s="1"/>
  <c r="N464" i="5" s="1"/>
  <c r="M465" i="5"/>
  <c r="M464" i="5" s="1"/>
  <c r="M463" i="5" s="1"/>
  <c r="Q462" i="5"/>
  <c r="P462" i="5"/>
  <c r="O462" i="5"/>
  <c r="M461" i="5"/>
  <c r="M460" i="5" s="1"/>
  <c r="M459" i="5" s="1"/>
  <c r="M458" i="5" s="1"/>
  <c r="N461" i="5"/>
  <c r="N460" i="5" s="1"/>
  <c r="N459" i="5" s="1"/>
  <c r="Q457" i="5"/>
  <c r="P457" i="5"/>
  <c r="O457" i="5"/>
  <c r="M456" i="5"/>
  <c r="M455" i="5" s="1"/>
  <c r="M454" i="5" s="1"/>
  <c r="M453" i="5" s="1"/>
  <c r="N456" i="5"/>
  <c r="N455" i="5" s="1"/>
  <c r="N454" i="5" s="1"/>
  <c r="N453" i="5" s="1"/>
  <c r="Q452" i="5"/>
  <c r="P452" i="5"/>
  <c r="O452" i="5"/>
  <c r="M451" i="5"/>
  <c r="M450" i="5" s="1"/>
  <c r="M449" i="5" s="1"/>
  <c r="N451" i="5"/>
  <c r="N450" i="5" s="1"/>
  <c r="N449" i="5" s="1"/>
  <c r="Q447" i="5"/>
  <c r="P447" i="5"/>
  <c r="O447" i="5"/>
  <c r="M446" i="5"/>
  <c r="N446" i="5"/>
  <c r="N445" i="5" s="1"/>
  <c r="N444" i="5" s="1"/>
  <c r="M445" i="5"/>
  <c r="M444" i="5" s="1"/>
  <c r="M443" i="5" s="1"/>
  <c r="Q442" i="5"/>
  <c r="P442" i="5"/>
  <c r="O442" i="5"/>
  <c r="M440" i="5"/>
  <c r="M439" i="5" s="1"/>
  <c r="M438" i="5" s="1"/>
  <c r="N440" i="5"/>
  <c r="N439" i="5" s="1"/>
  <c r="N438" i="5" s="1"/>
  <c r="Q437" i="5"/>
  <c r="P437" i="5"/>
  <c r="O437" i="5"/>
  <c r="M436" i="5"/>
  <c r="M435" i="5" s="1"/>
  <c r="M434" i="5" s="1"/>
  <c r="N436" i="5"/>
  <c r="N435" i="5" s="1"/>
  <c r="N434" i="5" s="1"/>
  <c r="N433" i="5" s="1"/>
  <c r="Q432" i="5"/>
  <c r="P432" i="5"/>
  <c r="O432" i="5"/>
  <c r="M431" i="5"/>
  <c r="N431" i="5"/>
  <c r="N430" i="5" s="1"/>
  <c r="N429" i="5" s="1"/>
  <c r="M430" i="5"/>
  <c r="M429" i="5" s="1"/>
  <c r="M428" i="5" s="1"/>
  <c r="Q427" i="5"/>
  <c r="P427" i="5"/>
  <c r="O427" i="5"/>
  <c r="M426" i="5"/>
  <c r="M425" i="5" s="1"/>
  <c r="M424" i="5" s="1"/>
  <c r="M423" i="5" s="1"/>
  <c r="N426" i="5"/>
  <c r="N425" i="5" s="1"/>
  <c r="N424" i="5" s="1"/>
  <c r="N423" i="5" s="1"/>
  <c r="Q422" i="5"/>
  <c r="P422" i="5"/>
  <c r="O422" i="5"/>
  <c r="M421" i="5"/>
  <c r="M420" i="5" s="1"/>
  <c r="M419" i="5" s="1"/>
  <c r="M418" i="5" s="1"/>
  <c r="N421" i="5"/>
  <c r="N420" i="5" s="1"/>
  <c r="N419" i="5" s="1"/>
  <c r="N418" i="5" s="1"/>
  <c r="Q417" i="5"/>
  <c r="P417" i="5"/>
  <c r="O417" i="5"/>
  <c r="M416" i="5"/>
  <c r="M415" i="5" s="1"/>
  <c r="M414" i="5" s="1"/>
  <c r="N416" i="5"/>
  <c r="N415" i="5" s="1"/>
  <c r="N414" i="5" s="1"/>
  <c r="N413" i="5" s="1"/>
  <c r="Q400" i="5"/>
  <c r="Q401" i="5"/>
  <c r="Q402" i="5"/>
  <c r="Q403" i="5"/>
  <c r="Q404" i="5"/>
  <c r="Q405" i="5"/>
  <c r="Q406" i="5"/>
  <c r="Q407" i="5"/>
  <c r="P400" i="5"/>
  <c r="P401" i="5"/>
  <c r="P402" i="5"/>
  <c r="P403" i="5"/>
  <c r="P404" i="5"/>
  <c r="P405" i="5"/>
  <c r="P406" i="5"/>
  <c r="P407" i="5"/>
  <c r="O400" i="5"/>
  <c r="O401" i="5"/>
  <c r="O402" i="5"/>
  <c r="O403" i="5"/>
  <c r="O404" i="5"/>
  <c r="O405" i="5"/>
  <c r="O406" i="5"/>
  <c r="O407" i="5"/>
  <c r="M399" i="5"/>
  <c r="M398" i="5" s="1"/>
  <c r="M397" i="5" s="1"/>
  <c r="M396" i="5" s="1"/>
  <c r="N399" i="5"/>
  <c r="N398" i="5" s="1"/>
  <c r="N397" i="5" s="1"/>
  <c r="Q394" i="5"/>
  <c r="P394" i="5"/>
  <c r="O394" i="5"/>
  <c r="M393" i="5"/>
  <c r="N393" i="5"/>
  <c r="N392" i="5" s="1"/>
  <c r="N391" i="5" s="1"/>
  <c r="N390" i="5" s="1"/>
  <c r="M392" i="5"/>
  <c r="M391" i="5" s="1"/>
  <c r="M390" i="5" s="1"/>
  <c r="Q389" i="5"/>
  <c r="P389" i="5"/>
  <c r="O389" i="5"/>
  <c r="M388" i="5"/>
  <c r="N388" i="5"/>
  <c r="N387" i="5" s="1"/>
  <c r="N386" i="5" s="1"/>
  <c r="N385" i="5" s="1"/>
  <c r="M387" i="5"/>
  <c r="M386" i="5" s="1"/>
  <c r="Q384" i="5"/>
  <c r="P384" i="5"/>
  <c r="O384" i="5"/>
  <c r="M383" i="5"/>
  <c r="M382" i="5" s="1"/>
  <c r="M381" i="5" s="1"/>
  <c r="N383" i="5"/>
  <c r="N382" i="5" s="1"/>
  <c r="N381" i="5" s="1"/>
  <c r="N380" i="5" s="1"/>
  <c r="Q373" i="5"/>
  <c r="P373" i="5"/>
  <c r="O373" i="5"/>
  <c r="M372" i="5"/>
  <c r="N372" i="5"/>
  <c r="N371" i="5" s="1"/>
  <c r="N370" i="5" s="1"/>
  <c r="N369" i="5" s="1"/>
  <c r="M371" i="5"/>
  <c r="M370" i="5" s="1"/>
  <c r="M369" i="5" s="1"/>
  <c r="Q368" i="5"/>
  <c r="P368" i="5"/>
  <c r="O368" i="5"/>
  <c r="M367" i="5"/>
  <c r="M366" i="5" s="1"/>
  <c r="M365" i="5" s="1"/>
  <c r="M364" i="5" s="1"/>
  <c r="N367" i="5"/>
  <c r="N366" i="5" s="1"/>
  <c r="N365" i="5" s="1"/>
  <c r="N364" i="5" s="1"/>
  <c r="Q363" i="5"/>
  <c r="P363" i="5"/>
  <c r="O363" i="5"/>
  <c r="M362" i="5"/>
  <c r="M361" i="5" s="1"/>
  <c r="M360" i="5" s="1"/>
  <c r="M359" i="5" s="1"/>
  <c r="N362" i="5"/>
  <c r="N361" i="5" s="1"/>
  <c r="N360" i="5" s="1"/>
  <c r="Q358" i="5"/>
  <c r="P358" i="5"/>
  <c r="O358" i="5"/>
  <c r="M357" i="5"/>
  <c r="M356" i="5" s="1"/>
  <c r="M355" i="5" s="1"/>
  <c r="M354" i="5" s="1"/>
  <c r="N357" i="5"/>
  <c r="N356" i="5" s="1"/>
  <c r="N355" i="5" s="1"/>
  <c r="N354" i="5" s="1"/>
  <c r="M342" i="5"/>
  <c r="M341" i="5" s="1"/>
  <c r="M340" i="5" s="1"/>
  <c r="M339" i="5" s="1"/>
  <c r="N342" i="5"/>
  <c r="N341" i="5" s="1"/>
  <c r="N340" i="5" s="1"/>
  <c r="Q332" i="5"/>
  <c r="Q333" i="5"/>
  <c r="Q334" i="5"/>
  <c r="Q335" i="5"/>
  <c r="Q336" i="5"/>
  <c r="Q337" i="5"/>
  <c r="Q338" i="5"/>
  <c r="P332" i="5"/>
  <c r="P333" i="5"/>
  <c r="P334" i="5"/>
  <c r="P335" i="5"/>
  <c r="P336" i="5"/>
  <c r="P337" i="5"/>
  <c r="P338" i="5"/>
  <c r="O332" i="5"/>
  <c r="O333" i="5"/>
  <c r="O334" i="5"/>
  <c r="O335" i="5"/>
  <c r="O336" i="5"/>
  <c r="O337" i="5"/>
  <c r="O338" i="5"/>
  <c r="M330" i="5"/>
  <c r="M329" i="5" s="1"/>
  <c r="Q326" i="5"/>
  <c r="Q327" i="5"/>
  <c r="P326" i="5"/>
  <c r="P327" i="5"/>
  <c r="O326" i="5"/>
  <c r="O327" i="5"/>
  <c r="M325" i="5"/>
  <c r="M324" i="5" s="1"/>
  <c r="M323" i="5" s="1"/>
  <c r="M322" i="5" s="1"/>
  <c r="N325" i="5"/>
  <c r="N324" i="5" s="1"/>
  <c r="N323" i="5" s="1"/>
  <c r="Q320" i="5"/>
  <c r="P320" i="5"/>
  <c r="O320" i="5"/>
  <c r="M319" i="5"/>
  <c r="N319" i="5"/>
  <c r="N318" i="5" s="1"/>
  <c r="N317" i="5" s="1"/>
  <c r="N316" i="5" s="1"/>
  <c r="M318" i="5"/>
  <c r="M317" i="5" s="1"/>
  <c r="M316" i="5" s="1"/>
  <c r="Q315" i="5"/>
  <c r="P315" i="5"/>
  <c r="O315" i="5"/>
  <c r="M314" i="5"/>
  <c r="M313" i="5" s="1"/>
  <c r="M312" i="5" s="1"/>
  <c r="M311" i="5" s="1"/>
  <c r="N314" i="5"/>
  <c r="N313" i="5" s="1"/>
  <c r="N312" i="5" s="1"/>
  <c r="N311" i="5" s="1"/>
  <c r="Q310" i="5"/>
  <c r="P310" i="5"/>
  <c r="O310" i="5"/>
  <c r="M309" i="5"/>
  <c r="N309" i="5"/>
  <c r="N308" i="5" s="1"/>
  <c r="N307" i="5" s="1"/>
  <c r="N306" i="5" s="1"/>
  <c r="M308" i="5"/>
  <c r="M307" i="5" s="1"/>
  <c r="Q304" i="5"/>
  <c r="P304" i="5"/>
  <c r="O304" i="5"/>
  <c r="M303" i="5"/>
  <c r="M302" i="5" s="1"/>
  <c r="M301" i="5" s="1"/>
  <c r="M300" i="5" s="1"/>
  <c r="N303" i="5"/>
  <c r="N302" i="5" s="1"/>
  <c r="N301" i="5" s="1"/>
  <c r="N300" i="5" s="1"/>
  <c r="Q299" i="5"/>
  <c r="P299" i="5"/>
  <c r="O299" i="5"/>
  <c r="M298" i="5"/>
  <c r="N298" i="5"/>
  <c r="N297" i="5" s="1"/>
  <c r="N296" i="5" s="1"/>
  <c r="N295" i="5" s="1"/>
  <c r="M297" i="5"/>
  <c r="M296" i="5" s="1"/>
  <c r="M295" i="5" s="1"/>
  <c r="Q294" i="5"/>
  <c r="P294" i="5"/>
  <c r="O294" i="5"/>
  <c r="M293" i="5"/>
  <c r="M292" i="5" s="1"/>
  <c r="M291" i="5" s="1"/>
  <c r="N293" i="5"/>
  <c r="N292" i="5" s="1"/>
  <c r="N291" i="5" s="1"/>
  <c r="Q289" i="5"/>
  <c r="P289" i="5"/>
  <c r="O289" i="5"/>
  <c r="M288" i="5"/>
  <c r="M287" i="5" s="1"/>
  <c r="M286" i="5" s="1"/>
  <c r="D51" i="4" s="1"/>
  <c r="D50" i="4" s="1"/>
  <c r="N288" i="5"/>
  <c r="N287" i="5" s="1"/>
  <c r="N286" i="5" s="1"/>
  <c r="E51" i="4" s="1"/>
  <c r="E50" i="4" s="1"/>
  <c r="M280" i="5"/>
  <c r="M279" i="5" s="1"/>
  <c r="N280" i="5"/>
  <c r="N279" i="5" s="1"/>
  <c r="M275" i="5"/>
  <c r="M274" i="5" s="1"/>
  <c r="N275" i="5"/>
  <c r="N274" i="5" s="1"/>
  <c r="Q268" i="5"/>
  <c r="P268" i="5"/>
  <c r="O268" i="5"/>
  <c r="Q263" i="5"/>
  <c r="P263" i="5"/>
  <c r="O263" i="5"/>
  <c r="Q252" i="5"/>
  <c r="P252" i="5"/>
  <c r="O252" i="5"/>
  <c r="Q247" i="5"/>
  <c r="P247" i="5"/>
  <c r="O247" i="5"/>
  <c r="Q241" i="5"/>
  <c r="P241" i="5"/>
  <c r="O241" i="5"/>
  <c r="Q236" i="5"/>
  <c r="P236" i="5"/>
  <c r="O236" i="5"/>
  <c r="Q231" i="5"/>
  <c r="P231" i="5"/>
  <c r="O231" i="5"/>
  <c r="Q150" i="5"/>
  <c r="P150" i="5"/>
  <c r="O150" i="5"/>
  <c r="O145" i="5"/>
  <c r="M272" i="5"/>
  <c r="M271" i="5" s="1"/>
  <c r="M270" i="5" s="1"/>
  <c r="M269" i="5" s="1"/>
  <c r="N272" i="5"/>
  <c r="N271" i="5" s="1"/>
  <c r="N270" i="5" s="1"/>
  <c r="N269" i="5" s="1"/>
  <c r="M267" i="5"/>
  <c r="N267" i="5"/>
  <c r="N266" i="5" s="1"/>
  <c r="N265" i="5" s="1"/>
  <c r="N264" i="5" s="1"/>
  <c r="M266" i="5"/>
  <c r="M265" i="5" s="1"/>
  <c r="M264" i="5" s="1"/>
  <c r="M262" i="5"/>
  <c r="M261" i="5" s="1"/>
  <c r="M260" i="5" s="1"/>
  <c r="M259" i="5" s="1"/>
  <c r="N262" i="5"/>
  <c r="N261" i="5" s="1"/>
  <c r="N260" i="5" s="1"/>
  <c r="M257" i="5"/>
  <c r="M256" i="5" s="1"/>
  <c r="M255" i="5" s="1"/>
  <c r="M254" i="5" s="1"/>
  <c r="N257" i="5"/>
  <c r="N256" i="5" s="1"/>
  <c r="N255" i="5" s="1"/>
  <c r="N254" i="5" s="1"/>
  <c r="M251" i="5"/>
  <c r="M250" i="5" s="1"/>
  <c r="M249" i="5" s="1"/>
  <c r="M248" i="5" s="1"/>
  <c r="N251" i="5"/>
  <c r="N250" i="5" s="1"/>
  <c r="N249" i="5" s="1"/>
  <c r="N248" i="5" s="1"/>
  <c r="M246" i="5"/>
  <c r="M245" i="5" s="1"/>
  <c r="M244" i="5" s="1"/>
  <c r="M243" i="5" s="1"/>
  <c r="N246" i="5"/>
  <c r="N245" i="5" s="1"/>
  <c r="N244" i="5" s="1"/>
  <c r="N243" i="5" s="1"/>
  <c r="M240" i="5"/>
  <c r="M239" i="5" s="1"/>
  <c r="N240" i="5"/>
  <c r="N239" i="5" s="1"/>
  <c r="N238" i="5" s="1"/>
  <c r="N237" i="5" s="1"/>
  <c r="M238" i="5"/>
  <c r="M237" i="5" s="1"/>
  <c r="M235" i="5"/>
  <c r="M234" i="5" s="1"/>
  <c r="M233" i="5" s="1"/>
  <c r="M232" i="5" s="1"/>
  <c r="N235" i="5"/>
  <c r="N234" i="5" s="1"/>
  <c r="N233" i="5" s="1"/>
  <c r="N232" i="5" s="1"/>
  <c r="N230" i="5"/>
  <c r="M230" i="5"/>
  <c r="M229" i="5" s="1"/>
  <c r="M228" i="5" s="1"/>
  <c r="M227" i="5" s="1"/>
  <c r="N229" i="5"/>
  <c r="N228" i="5" s="1"/>
  <c r="N227" i="5" s="1"/>
  <c r="Q226" i="5"/>
  <c r="P226" i="5"/>
  <c r="O226" i="5"/>
  <c r="M225" i="5"/>
  <c r="N225" i="5"/>
  <c r="N224" i="5" s="1"/>
  <c r="N223" i="5" s="1"/>
  <c r="N222" i="5" s="1"/>
  <c r="M224" i="5"/>
  <c r="M223" i="5" s="1"/>
  <c r="M222" i="5" s="1"/>
  <c r="Q221" i="5"/>
  <c r="P221" i="5"/>
  <c r="O221" i="5"/>
  <c r="Q216" i="5"/>
  <c r="P216" i="5"/>
  <c r="O216" i="5"/>
  <c r="M220" i="5"/>
  <c r="M219" i="5" s="1"/>
  <c r="M218" i="5" s="1"/>
  <c r="M217" i="5" s="1"/>
  <c r="N220" i="5"/>
  <c r="N219" i="5" s="1"/>
  <c r="N218" i="5" s="1"/>
  <c r="N217" i="5" s="1"/>
  <c r="M215" i="5"/>
  <c r="M214" i="5" s="1"/>
  <c r="M213" i="5" s="1"/>
  <c r="M212" i="5" s="1"/>
  <c r="N215" i="5"/>
  <c r="N214" i="5" s="1"/>
  <c r="N213" i="5" s="1"/>
  <c r="N212" i="5" s="1"/>
  <c r="M210" i="5"/>
  <c r="M209" i="5" s="1"/>
  <c r="N210" i="5"/>
  <c r="N209" i="5" s="1"/>
  <c r="N208" i="5" s="1"/>
  <c r="N207" i="5" s="1"/>
  <c r="M208" i="5"/>
  <c r="M207" i="5" s="1"/>
  <c r="P200" i="5"/>
  <c r="M203" i="5"/>
  <c r="N203" i="5"/>
  <c r="N202" i="5" s="1"/>
  <c r="M202" i="5"/>
  <c r="Q199" i="5"/>
  <c r="Q200" i="5"/>
  <c r="P199" i="5"/>
  <c r="O199" i="5"/>
  <c r="O200" i="5"/>
  <c r="M198" i="5"/>
  <c r="M197" i="5" s="1"/>
  <c r="M196" i="5" s="1"/>
  <c r="M195" i="5" s="1"/>
  <c r="N198" i="5"/>
  <c r="N197" i="5" s="1"/>
  <c r="N196" i="5" s="1"/>
  <c r="N195" i="5" s="1"/>
  <c r="Q194" i="5"/>
  <c r="P194" i="5"/>
  <c r="O194" i="5"/>
  <c r="M193" i="5"/>
  <c r="M192" i="5" s="1"/>
  <c r="M191" i="5" s="1"/>
  <c r="M190" i="5" s="1"/>
  <c r="N193" i="5"/>
  <c r="N192" i="5" s="1"/>
  <c r="N191" i="5" s="1"/>
  <c r="N190" i="5" s="1"/>
  <c r="Q189" i="5"/>
  <c r="P189" i="5"/>
  <c r="O189" i="5"/>
  <c r="M188" i="5"/>
  <c r="M187" i="5" s="1"/>
  <c r="M186" i="5" s="1"/>
  <c r="M185" i="5" s="1"/>
  <c r="N188" i="5"/>
  <c r="N187" i="5" s="1"/>
  <c r="N186" i="5" s="1"/>
  <c r="N185" i="5" s="1"/>
  <c r="Q180" i="5"/>
  <c r="Q181" i="5"/>
  <c r="Q182" i="5"/>
  <c r="Q183" i="5"/>
  <c r="Q184" i="5"/>
  <c r="P180" i="5"/>
  <c r="P181" i="5"/>
  <c r="P182" i="5"/>
  <c r="P183" i="5"/>
  <c r="P184" i="5"/>
  <c r="O180" i="5"/>
  <c r="O181" i="5"/>
  <c r="O182" i="5"/>
  <c r="O183" i="5"/>
  <c r="O184" i="5"/>
  <c r="M179" i="5"/>
  <c r="N179" i="5"/>
  <c r="N178" i="5" s="1"/>
  <c r="N177" i="5" s="1"/>
  <c r="N176" i="5" s="1"/>
  <c r="Q175" i="5"/>
  <c r="P175" i="5"/>
  <c r="O175" i="5"/>
  <c r="M174" i="5"/>
  <c r="M173" i="5" s="1"/>
  <c r="M172" i="5" s="1"/>
  <c r="M171" i="5" s="1"/>
  <c r="N174" i="5"/>
  <c r="N173" i="5" s="1"/>
  <c r="N172" i="5" s="1"/>
  <c r="N171" i="5" s="1"/>
  <c r="Q170" i="5"/>
  <c r="O170" i="5"/>
  <c r="N167" i="5"/>
  <c r="N166" i="5" s="1"/>
  <c r="M167" i="5"/>
  <c r="M166" i="5" s="1"/>
  <c r="Q165" i="5"/>
  <c r="P165" i="5"/>
  <c r="O165" i="5"/>
  <c r="Q160" i="5"/>
  <c r="P160" i="5"/>
  <c r="O160" i="5"/>
  <c r="Q155" i="5"/>
  <c r="P155" i="5"/>
  <c r="O155" i="5"/>
  <c r="M164" i="5"/>
  <c r="N164" i="5"/>
  <c r="N163" i="5" s="1"/>
  <c r="N162" i="5" s="1"/>
  <c r="N161" i="5" s="1"/>
  <c r="M163" i="5"/>
  <c r="M162" i="5" s="1"/>
  <c r="M161" i="5" s="1"/>
  <c r="M159" i="5"/>
  <c r="M158" i="5" s="1"/>
  <c r="M157" i="5" s="1"/>
  <c r="M156" i="5" s="1"/>
  <c r="N159" i="5"/>
  <c r="N158" i="5" s="1"/>
  <c r="N157" i="5" s="1"/>
  <c r="N156" i="5" s="1"/>
  <c r="M154" i="5"/>
  <c r="M153" i="5" s="1"/>
  <c r="M152" i="5" s="1"/>
  <c r="M151" i="5" s="1"/>
  <c r="N154" i="5"/>
  <c r="N153" i="5" s="1"/>
  <c r="N152" i="5" s="1"/>
  <c r="N151" i="5" s="1"/>
  <c r="M149" i="5"/>
  <c r="M148" i="5" s="1"/>
  <c r="M147" i="5" s="1"/>
  <c r="M146" i="5" s="1"/>
  <c r="N149" i="5"/>
  <c r="N148" i="5" s="1"/>
  <c r="N147" i="5" s="1"/>
  <c r="N146" i="5" s="1"/>
  <c r="M144" i="5"/>
  <c r="M143" i="5" s="1"/>
  <c r="M142" i="5" s="1"/>
  <c r="M141" i="5" s="1"/>
  <c r="N144" i="5"/>
  <c r="N143" i="5" s="1"/>
  <c r="N142" i="5" s="1"/>
  <c r="N141" i="5" s="1"/>
  <c r="Q140" i="5"/>
  <c r="P140" i="5"/>
  <c r="O140" i="5"/>
  <c r="N139" i="5"/>
  <c r="M139" i="5"/>
  <c r="M138" i="5" s="1"/>
  <c r="M137" i="5" s="1"/>
  <c r="M136" i="5" s="1"/>
  <c r="N138" i="5"/>
  <c r="N137" i="5" s="1"/>
  <c r="N136" i="5" s="1"/>
  <c r="Q135" i="5"/>
  <c r="P135" i="5"/>
  <c r="O135" i="5"/>
  <c r="M134" i="5"/>
  <c r="N134" i="5"/>
  <c r="N133" i="5" s="1"/>
  <c r="N132" i="5" s="1"/>
  <c r="N131" i="5" s="1"/>
  <c r="M133" i="5"/>
  <c r="M132" i="5" s="1"/>
  <c r="M131" i="5" s="1"/>
  <c r="M129" i="5"/>
  <c r="M128" i="5" s="1"/>
  <c r="M127" i="5" s="1"/>
  <c r="M126" i="5" s="1"/>
  <c r="N129" i="5"/>
  <c r="N128" i="5" s="1"/>
  <c r="N127" i="5" s="1"/>
  <c r="N126" i="5" s="1"/>
  <c r="Q125" i="5"/>
  <c r="O125" i="5"/>
  <c r="M124" i="5"/>
  <c r="M123" i="5" s="1"/>
  <c r="M122" i="5" s="1"/>
  <c r="M121" i="5" s="1"/>
  <c r="N124" i="5"/>
  <c r="N123" i="5" s="1"/>
  <c r="N122" i="5" s="1"/>
  <c r="N121" i="5" s="1"/>
  <c r="Q118" i="5"/>
  <c r="Q119" i="5"/>
  <c r="P118" i="5"/>
  <c r="P119" i="5"/>
  <c r="O118" i="5"/>
  <c r="O119" i="5"/>
  <c r="M117" i="5"/>
  <c r="M116" i="5" s="1"/>
  <c r="M115" i="5" s="1"/>
  <c r="M114" i="5" s="1"/>
  <c r="N117" i="5"/>
  <c r="N116" i="5" s="1"/>
  <c r="N115" i="5" s="1"/>
  <c r="N114" i="5" s="1"/>
  <c r="M112" i="5"/>
  <c r="M111" i="5" s="1"/>
  <c r="M110" i="5" s="1"/>
  <c r="M109" i="5" s="1"/>
  <c r="N112" i="5"/>
  <c r="N111" i="5" s="1"/>
  <c r="N110" i="5" s="1"/>
  <c r="N109" i="5" s="1"/>
  <c r="Q108" i="5"/>
  <c r="P108" i="5"/>
  <c r="O108" i="5"/>
  <c r="P103" i="5"/>
  <c r="O103" i="5"/>
  <c r="Q103" i="5" s="1"/>
  <c r="M107" i="5"/>
  <c r="M106" i="5" s="1"/>
  <c r="M105" i="5" s="1"/>
  <c r="M104" i="5" s="1"/>
  <c r="N107" i="5"/>
  <c r="N106" i="5" s="1"/>
  <c r="N105" i="5" s="1"/>
  <c r="N104" i="5" s="1"/>
  <c r="M102" i="5"/>
  <c r="H112" i="1" s="1"/>
  <c r="N102" i="5"/>
  <c r="M101" i="5"/>
  <c r="M100" i="5" s="1"/>
  <c r="M99" i="5" s="1"/>
  <c r="M96" i="5"/>
  <c r="N96" i="5"/>
  <c r="N95" i="5" s="1"/>
  <c r="N94" i="5" s="1"/>
  <c r="N93" i="5" s="1"/>
  <c r="M95" i="5"/>
  <c r="M94" i="5" s="1"/>
  <c r="M93" i="5" s="1"/>
  <c r="Q91" i="5"/>
  <c r="Q92" i="5"/>
  <c r="P91" i="5"/>
  <c r="P92" i="5"/>
  <c r="O91" i="5"/>
  <c r="O92" i="5"/>
  <c r="Q97" i="5"/>
  <c r="Q98" i="5"/>
  <c r="P97" i="5"/>
  <c r="P98" i="5"/>
  <c r="O97" i="5"/>
  <c r="O98" i="5"/>
  <c r="M90" i="5"/>
  <c r="M89" i="5" s="1"/>
  <c r="M88" i="5" s="1"/>
  <c r="M87" i="5" s="1"/>
  <c r="N90" i="5"/>
  <c r="N89" i="5" s="1"/>
  <c r="N88" i="5" s="1"/>
  <c r="L89" i="5"/>
  <c r="Q84" i="5"/>
  <c r="Q85" i="5"/>
  <c r="P84" i="5"/>
  <c r="P85" i="5"/>
  <c r="O84" i="5"/>
  <c r="O85" i="5"/>
  <c r="M83" i="5"/>
  <c r="M82" i="5" s="1"/>
  <c r="M81" i="5" s="1"/>
  <c r="M80" i="5" s="1"/>
  <c r="N83" i="5"/>
  <c r="N82" i="5" s="1"/>
  <c r="N81" i="5" s="1"/>
  <c r="N80" i="5" s="1"/>
  <c r="Q76" i="5"/>
  <c r="Q77" i="5"/>
  <c r="Q78" i="5"/>
  <c r="Q79" i="5"/>
  <c r="P76" i="5"/>
  <c r="P77" i="5"/>
  <c r="P78" i="5"/>
  <c r="P79" i="5"/>
  <c r="O76" i="5"/>
  <c r="O77" i="5"/>
  <c r="O78" i="5"/>
  <c r="O79" i="5"/>
  <c r="Q70" i="5"/>
  <c r="Q71" i="5"/>
  <c r="P70" i="5"/>
  <c r="P71" i="5"/>
  <c r="O70" i="5"/>
  <c r="O71" i="5"/>
  <c r="Q62" i="5"/>
  <c r="Q63" i="5"/>
  <c r="Q64" i="5"/>
  <c r="Q65" i="5"/>
  <c r="P62" i="5"/>
  <c r="P63" i="5"/>
  <c r="P64" i="5"/>
  <c r="P65" i="5"/>
  <c r="O62" i="5"/>
  <c r="O63" i="5"/>
  <c r="O64" i="5"/>
  <c r="O65" i="5"/>
  <c r="Q54" i="5"/>
  <c r="P54" i="5"/>
  <c r="O54" i="5"/>
  <c r="Q49" i="5"/>
  <c r="P49" i="5"/>
  <c r="O49" i="5"/>
  <c r="Q44" i="5"/>
  <c r="P44" i="5"/>
  <c r="O44" i="5"/>
  <c r="Q39" i="5"/>
  <c r="Q38" i="5"/>
  <c r="P38" i="5"/>
  <c r="P39" i="5"/>
  <c r="O38" i="5"/>
  <c r="O39" i="5"/>
  <c r="N75" i="5"/>
  <c r="N74" i="5" s="1"/>
  <c r="N73" i="5" s="1"/>
  <c r="N72" i="5" s="1"/>
  <c r="M69" i="5"/>
  <c r="M68" i="5" s="1"/>
  <c r="M67" i="5" s="1"/>
  <c r="M66" i="5" s="1"/>
  <c r="N69" i="5"/>
  <c r="N68" i="5" s="1"/>
  <c r="N67" i="5" s="1"/>
  <c r="N66" i="5" s="1"/>
  <c r="M61" i="5"/>
  <c r="N61" i="5"/>
  <c r="N60" i="5" s="1"/>
  <c r="N59" i="5" s="1"/>
  <c r="M60" i="5"/>
  <c r="M59" i="5" s="1"/>
  <c r="M58" i="5" s="1"/>
  <c r="M51" i="5"/>
  <c r="N51" i="5"/>
  <c r="N50" i="5" s="1"/>
  <c r="M50" i="5"/>
  <c r="M48" i="5"/>
  <c r="N48" i="5"/>
  <c r="N47" i="5" s="1"/>
  <c r="N46" i="5" s="1"/>
  <c r="N45" i="5" s="1"/>
  <c r="M47" i="5"/>
  <c r="M46" i="5" s="1"/>
  <c r="M45" i="5" s="1"/>
  <c r="M43" i="5"/>
  <c r="N43" i="5"/>
  <c r="N42" i="5" s="1"/>
  <c r="N41" i="5" s="1"/>
  <c r="N40" i="5" s="1"/>
  <c r="M42" i="5"/>
  <c r="M41" i="5" s="1"/>
  <c r="M40" i="5" s="1"/>
  <c r="L43" i="5"/>
  <c r="L42" i="5" s="1"/>
  <c r="L41" i="5" s="1"/>
  <c r="L40" i="5" s="1"/>
  <c r="M37" i="5"/>
  <c r="M36" i="5" s="1"/>
  <c r="M35" i="5" s="1"/>
  <c r="M34" i="5" s="1"/>
  <c r="N37" i="5"/>
  <c r="N36" i="5" s="1"/>
  <c r="N35" i="5" s="1"/>
  <c r="N34" i="5" s="1"/>
  <c r="L37" i="5"/>
  <c r="L36" i="5" s="1"/>
  <c r="L35" i="5" s="1"/>
  <c r="L34" i="5" s="1"/>
  <c r="M30" i="5"/>
  <c r="M29" i="5" s="1"/>
  <c r="M27" i="5"/>
  <c r="M26" i="5" s="1"/>
  <c r="N27" i="5"/>
  <c r="N26" i="5" s="1"/>
  <c r="L15" i="5"/>
  <c r="L14" i="5" s="1"/>
  <c r="L13" i="5" s="1"/>
  <c r="L12" i="5" s="1"/>
  <c r="L22" i="5"/>
  <c r="L21" i="5" s="1"/>
  <c r="L20" i="5" s="1"/>
  <c r="L27" i="5"/>
  <c r="L26" i="5" s="1"/>
  <c r="L25" i="5" s="1"/>
  <c r="L24" i="5" s="1"/>
  <c r="L48" i="5"/>
  <c r="L47" i="5" s="1"/>
  <c r="L46" i="5" s="1"/>
  <c r="L45" i="5" s="1"/>
  <c r="L51" i="5"/>
  <c r="L50" i="5" s="1"/>
  <c r="L68" i="5"/>
  <c r="L67" i="5" s="1"/>
  <c r="L66" i="5" s="1"/>
  <c r="L82" i="5"/>
  <c r="L81" i="5" s="1"/>
  <c r="L80" i="5" s="1"/>
  <c r="L95" i="5"/>
  <c r="L94" i="5" s="1"/>
  <c r="L93" i="5" s="1"/>
  <c r="L101" i="5"/>
  <c r="L100" i="5" s="1"/>
  <c r="L99" i="5" s="1"/>
  <c r="L106" i="5"/>
  <c r="L105" i="5" s="1"/>
  <c r="L104" i="5" s="1"/>
  <c r="L111" i="5"/>
  <c r="L110" i="5" s="1"/>
  <c r="L109" i="5" s="1"/>
  <c r="L116" i="5"/>
  <c r="L115" i="5" s="1"/>
  <c r="L114" i="5" s="1"/>
  <c r="L123" i="5"/>
  <c r="L122" i="5" s="1"/>
  <c r="L121" i="5" s="1"/>
  <c r="L128" i="5"/>
  <c r="L127" i="5" s="1"/>
  <c r="L126" i="5" s="1"/>
  <c r="L133" i="5"/>
  <c r="L132" i="5" s="1"/>
  <c r="L131" i="5" s="1"/>
  <c r="L138" i="5"/>
  <c r="L137" i="5" s="1"/>
  <c r="L136" i="5" s="1"/>
  <c r="L143" i="5"/>
  <c r="L142" i="5" s="1"/>
  <c r="L141" i="5" s="1"/>
  <c r="L148" i="5"/>
  <c r="L147" i="5" s="1"/>
  <c r="L146" i="5" s="1"/>
  <c r="L153" i="5"/>
  <c r="L152" i="5" s="1"/>
  <c r="L151" i="5" s="1"/>
  <c r="L158" i="5"/>
  <c r="L157" i="5" s="1"/>
  <c r="L156" i="5" s="1"/>
  <c r="L163" i="5"/>
  <c r="L162" i="5" s="1"/>
  <c r="L161" i="5" s="1"/>
  <c r="L169" i="5"/>
  <c r="L168" i="5" s="1"/>
  <c r="L167" i="5" s="1"/>
  <c r="L166" i="5" s="1"/>
  <c r="L173" i="5"/>
  <c r="L172" i="5" s="1"/>
  <c r="L171" i="5" s="1"/>
  <c r="L188" i="5"/>
  <c r="L187" i="5" s="1"/>
  <c r="L186" i="5" s="1"/>
  <c r="L185" i="5" s="1"/>
  <c r="L193" i="5"/>
  <c r="L192" i="5" s="1"/>
  <c r="L191" i="5" s="1"/>
  <c r="L190" i="5" s="1"/>
  <c r="L197" i="5"/>
  <c r="L196" i="5" s="1"/>
  <c r="L195" i="5" s="1"/>
  <c r="L203" i="5"/>
  <c r="L202" i="5" s="1"/>
  <c r="L210" i="5"/>
  <c r="L209" i="5" s="1"/>
  <c r="L208" i="5" s="1"/>
  <c r="L207" i="5" s="1"/>
  <c r="L215" i="5"/>
  <c r="L214" i="5" s="1"/>
  <c r="L213" i="5" s="1"/>
  <c r="L212" i="5" s="1"/>
  <c r="L220" i="5"/>
  <c r="L219" i="5" s="1"/>
  <c r="L218" i="5" s="1"/>
  <c r="L217" i="5" s="1"/>
  <c r="L225" i="5"/>
  <c r="L224" i="5" s="1"/>
  <c r="L223" i="5" s="1"/>
  <c r="L222" i="5" s="1"/>
  <c r="L230" i="5"/>
  <c r="L229" i="5" s="1"/>
  <c r="L228" i="5" s="1"/>
  <c r="L227" i="5" s="1"/>
  <c r="L235" i="5"/>
  <c r="L234" i="5" s="1"/>
  <c r="L233" i="5" s="1"/>
  <c r="L232" i="5" s="1"/>
  <c r="L240" i="5"/>
  <c r="L239" i="5" s="1"/>
  <c r="L238" i="5" s="1"/>
  <c r="L237" i="5" s="1"/>
  <c r="L246" i="5"/>
  <c r="L245" i="5" s="1"/>
  <c r="L244" i="5" s="1"/>
  <c r="L243" i="5" s="1"/>
  <c r="L251" i="5"/>
  <c r="L250" i="5" s="1"/>
  <c r="L249" i="5" s="1"/>
  <c r="L248" i="5" s="1"/>
  <c r="L257" i="5"/>
  <c r="L256" i="5" s="1"/>
  <c r="L255" i="5" s="1"/>
  <c r="L254" i="5" s="1"/>
  <c r="L262" i="5"/>
  <c r="L261" i="5" s="1"/>
  <c r="L260" i="5" s="1"/>
  <c r="L267" i="5"/>
  <c r="L266" i="5" s="1"/>
  <c r="L265" i="5" s="1"/>
  <c r="L264" i="5" s="1"/>
  <c r="L272" i="5"/>
  <c r="L271" i="5" s="1"/>
  <c r="L270" i="5" s="1"/>
  <c r="L269" i="5" s="1"/>
  <c r="L275" i="5"/>
  <c r="L274" i="5" s="1"/>
  <c r="L280" i="5"/>
  <c r="L279" i="5" s="1"/>
  <c r="L288" i="5"/>
  <c r="L287" i="5" s="1"/>
  <c r="L293" i="5"/>
  <c r="L292" i="5" s="1"/>
  <c r="L291" i="5" s="1"/>
  <c r="L290" i="5" s="1"/>
  <c r="L298" i="5"/>
  <c r="L297" i="5" s="1"/>
  <c r="L296" i="5" s="1"/>
  <c r="L295" i="5" s="1"/>
  <c r="L302" i="5"/>
  <c r="L301" i="5" s="1"/>
  <c r="L300" i="5" s="1"/>
  <c r="L309" i="5"/>
  <c r="L308" i="5" s="1"/>
  <c r="L307" i="5" s="1"/>
  <c r="L314" i="5"/>
  <c r="L313" i="5" s="1"/>
  <c r="L312" i="5" s="1"/>
  <c r="L311" i="5" s="1"/>
  <c r="L319" i="5"/>
  <c r="L318" i="5" s="1"/>
  <c r="L317" i="5" s="1"/>
  <c r="L316" i="5" s="1"/>
  <c r="L325" i="5"/>
  <c r="L324" i="5" s="1"/>
  <c r="L323" i="5" s="1"/>
  <c r="L322" i="5" s="1"/>
  <c r="L357" i="5"/>
  <c r="L356" i="5" s="1"/>
  <c r="L355" i="5" s="1"/>
  <c r="L354" i="5" s="1"/>
  <c r="L362" i="5"/>
  <c r="L361" i="5" s="1"/>
  <c r="L360" i="5" s="1"/>
  <c r="L367" i="5"/>
  <c r="L366" i="5" s="1"/>
  <c r="L365" i="5" s="1"/>
  <c r="L364" i="5" s="1"/>
  <c r="L372" i="5"/>
  <c r="L371" i="5" s="1"/>
  <c r="L370" i="5" s="1"/>
  <c r="L369" i="5" s="1"/>
  <c r="L383" i="5"/>
  <c r="L382" i="5" s="1"/>
  <c r="L381" i="5" s="1"/>
  <c r="L388" i="5"/>
  <c r="L387" i="5" s="1"/>
  <c r="L386" i="5" s="1"/>
  <c r="L393" i="5"/>
  <c r="L392" i="5" s="1"/>
  <c r="L391" i="5" s="1"/>
  <c r="L390" i="5" s="1"/>
  <c r="L416" i="5"/>
  <c r="L415" i="5" s="1"/>
  <c r="L414" i="5" s="1"/>
  <c r="L421" i="5"/>
  <c r="L420" i="5" s="1"/>
  <c r="L419" i="5" s="1"/>
  <c r="L418" i="5" s="1"/>
  <c r="L426" i="5"/>
  <c r="L425" i="5" s="1"/>
  <c r="L424" i="5" s="1"/>
  <c r="L423" i="5" s="1"/>
  <c r="L431" i="5"/>
  <c r="L430" i="5" s="1"/>
  <c r="L429" i="5" s="1"/>
  <c r="L428" i="5" s="1"/>
  <c r="L436" i="5"/>
  <c r="L435" i="5" s="1"/>
  <c r="L434" i="5" s="1"/>
  <c r="L440" i="5"/>
  <c r="L439" i="5" s="1"/>
  <c r="L438" i="5" s="1"/>
  <c r="L446" i="5"/>
  <c r="L445" i="5" s="1"/>
  <c r="L444" i="5" s="1"/>
  <c r="L451" i="5"/>
  <c r="L450" i="5" s="1"/>
  <c r="L449" i="5" s="1"/>
  <c r="L456" i="5"/>
  <c r="L455" i="5" s="1"/>
  <c r="L454" i="5" s="1"/>
  <c r="L453" i="5" s="1"/>
  <c r="L461" i="5"/>
  <c r="L460" i="5" s="1"/>
  <c r="L459" i="5" s="1"/>
  <c r="L485" i="5"/>
  <c r="L484" i="5" s="1"/>
  <c r="L483" i="5" s="1"/>
  <c r="L490" i="5"/>
  <c r="L489" i="5" s="1"/>
  <c r="L488" i="5" s="1"/>
  <c r="L487" i="5" s="1"/>
  <c r="L495" i="5"/>
  <c r="L494" i="5" s="1"/>
  <c r="L493" i="5" s="1"/>
  <c r="L524" i="5"/>
  <c r="L523" i="5" s="1"/>
  <c r="L522" i="5" s="1"/>
  <c r="L521" i="5" s="1"/>
  <c r="G83" i="1"/>
  <c r="P441" i="5"/>
  <c r="P141" i="5"/>
  <c r="P53" i="5"/>
  <c r="P52" i="5"/>
  <c r="P28" i="5"/>
  <c r="G27" i="1"/>
  <c r="I27" i="1"/>
  <c r="G86" i="1"/>
  <c r="L242" i="5" l="1"/>
  <c r="E54" i="4"/>
  <c r="G106" i="1"/>
  <c r="G110" i="1"/>
  <c r="L201" i="5"/>
  <c r="L57" i="5"/>
  <c r="C25" i="4"/>
  <c r="G131" i="1"/>
  <c r="G115" i="1"/>
  <c r="E47" i="4"/>
  <c r="H125" i="1"/>
  <c r="H124" i="1" s="1"/>
  <c r="I125" i="1"/>
  <c r="L516" i="5"/>
  <c r="O516" i="5" s="1"/>
  <c r="C47" i="4"/>
  <c r="D47" i="4"/>
  <c r="L339" i="5"/>
  <c r="G124" i="1"/>
  <c r="K133" i="1"/>
  <c r="G55" i="1"/>
  <c r="G14" i="1" s="1"/>
  <c r="P516" i="5"/>
  <c r="O517" i="5"/>
  <c r="P22" i="5"/>
  <c r="D54" i="4"/>
  <c r="D53" i="4" s="1"/>
  <c r="H85" i="1"/>
  <c r="H15" i="1" s="1"/>
  <c r="O22" i="5"/>
  <c r="Q22" i="5"/>
  <c r="Q15" i="5"/>
  <c r="O13" i="5"/>
  <c r="Q14" i="5"/>
  <c r="P14" i="5"/>
  <c r="P15" i="5"/>
  <c r="L470" i="5"/>
  <c r="L469" i="5" s="1"/>
  <c r="Q469" i="5" s="1"/>
  <c r="L511" i="5"/>
  <c r="Q511" i="5" s="1"/>
  <c r="O512" i="5"/>
  <c r="O513" i="5"/>
  <c r="O514" i="5"/>
  <c r="P511" i="5"/>
  <c r="Q89" i="5"/>
  <c r="L409" i="5"/>
  <c r="G129" i="1" s="1"/>
  <c r="P409" i="5"/>
  <c r="L116" i="1"/>
  <c r="O469" i="5"/>
  <c r="O471" i="5"/>
  <c r="O472" i="5"/>
  <c r="P469" i="5"/>
  <c r="P470" i="5"/>
  <c r="N408" i="5"/>
  <c r="P408" i="5" s="1"/>
  <c r="O410" i="5"/>
  <c r="O411" i="5"/>
  <c r="N13" i="5"/>
  <c r="M12" i="5"/>
  <c r="O12" i="5" s="1"/>
  <c r="M178" i="5"/>
  <c r="M177" i="5" s="1"/>
  <c r="M176" i="5" s="1"/>
  <c r="M120" i="5" s="1"/>
  <c r="H113" i="1"/>
  <c r="H110" i="1" s="1"/>
  <c r="N290" i="5"/>
  <c r="E49" i="4"/>
  <c r="E48" i="4" s="1"/>
  <c r="M290" i="5"/>
  <c r="D49" i="4"/>
  <c r="D48" i="4" s="1"/>
  <c r="M306" i="5"/>
  <c r="P306" i="5" s="1"/>
  <c r="D56" i="4"/>
  <c r="D55" i="4" s="1"/>
  <c r="N58" i="5"/>
  <c r="N57" i="5" s="1"/>
  <c r="N259" i="5"/>
  <c r="P259" i="5" s="1"/>
  <c r="E53" i="4"/>
  <c r="M380" i="5"/>
  <c r="D9" i="4"/>
  <c r="D8" i="4" s="1"/>
  <c r="M385" i="5"/>
  <c r="D11" i="4"/>
  <c r="D10" i="4" s="1"/>
  <c r="N396" i="5"/>
  <c r="E17" i="4"/>
  <c r="E16" i="4" s="1"/>
  <c r="M413" i="5"/>
  <c r="D34" i="4"/>
  <c r="D33" i="4" s="1"/>
  <c r="N428" i="5"/>
  <c r="E30" i="4"/>
  <c r="E29" i="4" s="1"/>
  <c r="M433" i="5"/>
  <c r="D28" i="4"/>
  <c r="D27" i="4" s="1"/>
  <c r="N443" i="5"/>
  <c r="E32" i="4"/>
  <c r="E31" i="4" s="1"/>
  <c r="E22" i="4"/>
  <c r="E21" i="4" s="1"/>
  <c r="N448" i="5"/>
  <c r="M482" i="5"/>
  <c r="D25" i="4"/>
  <c r="D24" i="4" s="1"/>
  <c r="D23" i="4" s="1"/>
  <c r="L397" i="5"/>
  <c r="L396" i="5" s="1"/>
  <c r="N322" i="5"/>
  <c r="P322" i="5" s="1"/>
  <c r="E43" i="4"/>
  <c r="E42" i="4" s="1"/>
  <c r="N328" i="5"/>
  <c r="E39" i="4"/>
  <c r="E38" i="4" s="1"/>
  <c r="M328" i="5"/>
  <c r="M321" i="5" s="1"/>
  <c r="D39" i="4"/>
  <c r="D38" i="4" s="1"/>
  <c r="N339" i="5"/>
  <c r="P339" i="5" s="1"/>
  <c r="E37" i="4"/>
  <c r="E36" i="4" s="1"/>
  <c r="E35" i="4" s="1"/>
  <c r="N359" i="5"/>
  <c r="P359" i="5" s="1"/>
  <c r="E19" i="4"/>
  <c r="M448" i="5"/>
  <c r="D22" i="4"/>
  <c r="D21" i="4" s="1"/>
  <c r="N458" i="5"/>
  <c r="E20" i="4"/>
  <c r="N463" i="5"/>
  <c r="E46" i="4"/>
  <c r="K118" i="1"/>
  <c r="K108" i="1"/>
  <c r="K109" i="1"/>
  <c r="K111" i="1"/>
  <c r="K116" i="1"/>
  <c r="K117" i="1"/>
  <c r="K119" i="1"/>
  <c r="K120" i="1"/>
  <c r="K135" i="1"/>
  <c r="P20" i="5"/>
  <c r="E25" i="4"/>
  <c r="E24" i="4" s="1"/>
  <c r="E23" i="4" s="1"/>
  <c r="E28" i="4"/>
  <c r="E27" i="4" s="1"/>
  <c r="D37" i="4"/>
  <c r="D36" i="4" s="1"/>
  <c r="D43" i="4"/>
  <c r="D42" i="4" s="1"/>
  <c r="E56" i="4"/>
  <c r="E55" i="4" s="1"/>
  <c r="D32" i="4"/>
  <c r="D31" i="4" s="1"/>
  <c r="E9" i="4"/>
  <c r="E8" i="4" s="1"/>
  <c r="E11" i="4"/>
  <c r="E10" i="4" s="1"/>
  <c r="D17" i="4"/>
  <c r="D16" i="4" s="1"/>
  <c r="D19" i="4"/>
  <c r="D20" i="4"/>
  <c r="D30" i="4"/>
  <c r="D29" i="4" s="1"/>
  <c r="E34" i="4"/>
  <c r="E33" i="4" s="1"/>
  <c r="D46" i="4"/>
  <c r="H132" i="1"/>
  <c r="I113" i="1"/>
  <c r="K114" i="1"/>
  <c r="K107" i="1"/>
  <c r="K123" i="1"/>
  <c r="K121" i="1"/>
  <c r="C43" i="4"/>
  <c r="C42" i="4" s="1"/>
  <c r="C30" i="4"/>
  <c r="I112" i="1"/>
  <c r="N101" i="5"/>
  <c r="N100" i="5" s="1"/>
  <c r="N99" i="5" s="1"/>
  <c r="L492" i="5"/>
  <c r="L482" i="5"/>
  <c r="L463" i="5"/>
  <c r="C46" i="4"/>
  <c r="L443" i="5"/>
  <c r="C32" i="4"/>
  <c r="L433" i="5"/>
  <c r="C28" i="4"/>
  <c r="L413" i="5"/>
  <c r="L380" i="5"/>
  <c r="C9" i="4"/>
  <c r="C39" i="4"/>
  <c r="L306" i="5"/>
  <c r="C56" i="4"/>
  <c r="C55" i="4" s="1"/>
  <c r="L19" i="5"/>
  <c r="L11" i="5" s="1"/>
  <c r="L10" i="5" s="1"/>
  <c r="C5" i="4"/>
  <c r="N379" i="5"/>
  <c r="L458" i="5"/>
  <c r="C20" i="4"/>
  <c r="L448" i="5"/>
  <c r="C22" i="4"/>
  <c r="C21" i="4" s="1"/>
  <c r="L385" i="5"/>
  <c r="C11" i="4"/>
  <c r="C10" i="4" s="1"/>
  <c r="L359" i="5"/>
  <c r="C19" i="4"/>
  <c r="C18" i="4" s="1"/>
  <c r="L259" i="5"/>
  <c r="L253" i="5" s="1"/>
  <c r="C54" i="4"/>
  <c r="C53" i="4" s="1"/>
  <c r="P498" i="5"/>
  <c r="N497" i="5"/>
  <c r="P497" i="5" s="1"/>
  <c r="C37" i="4"/>
  <c r="C49" i="4"/>
  <c r="C48" i="4" s="1"/>
  <c r="P499" i="5"/>
  <c r="J146" i="1"/>
  <c r="Q499" i="5"/>
  <c r="I55" i="1"/>
  <c r="K69" i="1"/>
  <c r="K73" i="1"/>
  <c r="H106" i="1"/>
  <c r="H55" i="1"/>
  <c r="J88" i="1"/>
  <c r="J89" i="1"/>
  <c r="J83" i="1"/>
  <c r="L83" i="1"/>
  <c r="L88" i="1"/>
  <c r="K83" i="1"/>
  <c r="K88" i="1"/>
  <c r="L89" i="1"/>
  <c r="J69" i="1"/>
  <c r="K89" i="1"/>
  <c r="Q500" i="5"/>
  <c r="L498" i="5"/>
  <c r="O498" i="5" s="1"/>
  <c r="O499" i="5"/>
  <c r="O500" i="5"/>
  <c r="J120" i="1"/>
  <c r="L118" i="1"/>
  <c r="J114" i="1"/>
  <c r="J117" i="1"/>
  <c r="J108" i="1"/>
  <c r="L120" i="1"/>
  <c r="J135" i="1"/>
  <c r="J112" i="1"/>
  <c r="L119" i="1"/>
  <c r="L33" i="5"/>
  <c r="L32" i="5" s="1"/>
  <c r="L108" i="1"/>
  <c r="L111" i="1"/>
  <c r="L114" i="1"/>
  <c r="J116" i="1"/>
  <c r="L135" i="1"/>
  <c r="L178" i="5"/>
  <c r="L177" i="5" s="1"/>
  <c r="L176" i="5" s="1"/>
  <c r="L120" i="5" s="1"/>
  <c r="Q507" i="5"/>
  <c r="N506" i="5"/>
  <c r="L107" i="1"/>
  <c r="L109" i="1"/>
  <c r="L117" i="1"/>
  <c r="H118" i="1"/>
  <c r="J118" i="1" s="1"/>
  <c r="J119" i="1"/>
  <c r="J133" i="1"/>
  <c r="O506" i="5"/>
  <c r="M505" i="5"/>
  <c r="H115" i="1"/>
  <c r="J107" i="1"/>
  <c r="J109" i="1"/>
  <c r="J111" i="1"/>
  <c r="L121" i="1"/>
  <c r="J123" i="1"/>
  <c r="H122" i="1"/>
  <c r="I132" i="1"/>
  <c r="L133" i="1"/>
  <c r="O507" i="5"/>
  <c r="J121" i="1"/>
  <c r="L123" i="1"/>
  <c r="L61" i="1"/>
  <c r="I115" i="1"/>
  <c r="K146" i="1"/>
  <c r="I85" i="1"/>
  <c r="I15" i="1" s="1"/>
  <c r="L145" i="1"/>
  <c r="K61" i="1"/>
  <c r="L56" i="1"/>
  <c r="I106" i="1"/>
  <c r="M57" i="5"/>
  <c r="P90" i="5"/>
  <c r="M285" i="5"/>
  <c r="N285" i="5"/>
  <c r="M25" i="5"/>
  <c r="M24" i="5" s="1"/>
  <c r="Q90" i="5"/>
  <c r="P107" i="5"/>
  <c r="M253" i="5"/>
  <c r="M242" i="5"/>
  <c r="N242" i="5"/>
  <c r="M201" i="5"/>
  <c r="N201" i="5"/>
  <c r="O141" i="5"/>
  <c r="Q60" i="5"/>
  <c r="Q61" i="5"/>
  <c r="Q124" i="5"/>
  <c r="N33" i="5"/>
  <c r="N32" i="5" s="1"/>
  <c r="Q107" i="5"/>
  <c r="M33" i="5"/>
  <c r="M32" i="5" s="1"/>
  <c r="N120" i="5"/>
  <c r="M86" i="5"/>
  <c r="P88" i="5"/>
  <c r="N87" i="5"/>
  <c r="P89" i="5"/>
  <c r="O90" i="5"/>
  <c r="N25" i="5"/>
  <c r="N24" i="5" s="1"/>
  <c r="L286" i="5"/>
  <c r="C51" i="4" s="1"/>
  <c r="L285" i="5"/>
  <c r="I150" i="1"/>
  <c r="J144" i="1"/>
  <c r="K143" i="1"/>
  <c r="G85" i="1"/>
  <c r="L143" i="1"/>
  <c r="L146" i="1"/>
  <c r="J61" i="1"/>
  <c r="J56" i="1"/>
  <c r="P494" i="5"/>
  <c r="P495" i="5"/>
  <c r="P61" i="5"/>
  <c r="P69" i="5"/>
  <c r="Q129" i="5"/>
  <c r="P75" i="5"/>
  <c r="P83" i="5"/>
  <c r="P381" i="5"/>
  <c r="P435" i="5"/>
  <c r="P439" i="5"/>
  <c r="P152" i="5"/>
  <c r="P157" i="5"/>
  <c r="P162" i="5"/>
  <c r="P172" i="5"/>
  <c r="P186" i="5"/>
  <c r="P370" i="5"/>
  <c r="P387" i="5"/>
  <c r="P398" i="5"/>
  <c r="P420" i="5"/>
  <c r="P430" i="5"/>
  <c r="Q134" i="5"/>
  <c r="P392" i="5"/>
  <c r="P415" i="5"/>
  <c r="P425" i="5"/>
  <c r="P393" i="5"/>
  <c r="P399" i="5"/>
  <c r="Q149" i="5"/>
  <c r="P193" i="5"/>
  <c r="P198" i="5"/>
  <c r="Q314" i="5"/>
  <c r="P95" i="5"/>
  <c r="P106" i="5"/>
  <c r="P111" i="5"/>
  <c r="P116" i="5"/>
  <c r="P123" i="5"/>
  <c r="P128" i="5"/>
  <c r="P133" i="5"/>
  <c r="P138" i="5"/>
  <c r="Q148" i="5"/>
  <c r="P149" i="5"/>
  <c r="P154" i="5"/>
  <c r="P159" i="5"/>
  <c r="P164" i="5"/>
  <c r="P174" i="5"/>
  <c r="P179" i="5"/>
  <c r="P188" i="5"/>
  <c r="P192" i="5"/>
  <c r="P197" i="5"/>
  <c r="Q318" i="5"/>
  <c r="P317" i="5"/>
  <c r="P366" i="5"/>
  <c r="P367" i="5"/>
  <c r="P371" i="5"/>
  <c r="P372" i="5"/>
  <c r="P382" i="5"/>
  <c r="P383" i="5"/>
  <c r="P388" i="5"/>
  <c r="P440" i="5"/>
  <c r="Q319" i="5"/>
  <c r="P364" i="5"/>
  <c r="P416" i="5"/>
  <c r="P421" i="5"/>
  <c r="P426" i="5"/>
  <c r="P21" i="5"/>
  <c r="P27" i="5"/>
  <c r="P34" i="5"/>
  <c r="P35" i="5"/>
  <c r="P36" i="5"/>
  <c r="P37" i="5"/>
  <c r="P40" i="5"/>
  <c r="P41" i="5"/>
  <c r="P45" i="5"/>
  <c r="P46" i="5"/>
  <c r="P47" i="5"/>
  <c r="P48" i="5"/>
  <c r="P50" i="5"/>
  <c r="P51" i="5"/>
  <c r="P96" i="5"/>
  <c r="P102" i="5"/>
  <c r="P112" i="5"/>
  <c r="P117" i="5"/>
  <c r="P129" i="5"/>
  <c r="P134" i="5"/>
  <c r="P139" i="5"/>
  <c r="P484" i="5"/>
  <c r="Q523" i="5"/>
  <c r="P523" i="5"/>
  <c r="P153" i="5"/>
  <c r="P158" i="5"/>
  <c r="P163" i="5"/>
  <c r="P173" i="5"/>
  <c r="P187" i="5"/>
  <c r="P207" i="5"/>
  <c r="P208" i="5"/>
  <c r="P209" i="5"/>
  <c r="P210" i="5"/>
  <c r="P212" i="5"/>
  <c r="P213" i="5"/>
  <c r="P214" i="5"/>
  <c r="P215" i="5"/>
  <c r="P217" i="5"/>
  <c r="P218" i="5"/>
  <c r="P219" i="5"/>
  <c r="P220" i="5"/>
  <c r="P222" i="5"/>
  <c r="P223" i="5"/>
  <c r="P224" i="5"/>
  <c r="P225" i="5"/>
  <c r="P227" i="5"/>
  <c r="P228" i="5"/>
  <c r="P229" i="5"/>
  <c r="P230" i="5"/>
  <c r="P232" i="5"/>
  <c r="P233" i="5"/>
  <c r="P234" i="5"/>
  <c r="P235" i="5"/>
  <c r="P237" i="5"/>
  <c r="P238" i="5"/>
  <c r="P239" i="5"/>
  <c r="P240" i="5"/>
  <c r="P243" i="5"/>
  <c r="P244" i="5"/>
  <c r="P245" i="5"/>
  <c r="P246" i="5"/>
  <c r="P248" i="5"/>
  <c r="P249" i="5"/>
  <c r="P250" i="5"/>
  <c r="P251" i="5"/>
  <c r="P260" i="5"/>
  <c r="P261" i="5"/>
  <c r="P262" i="5"/>
  <c r="P264" i="5"/>
  <c r="P265" i="5"/>
  <c r="P266" i="5"/>
  <c r="P267" i="5"/>
  <c r="P286" i="5"/>
  <c r="P287" i="5"/>
  <c r="P288" i="5"/>
  <c r="P291" i="5"/>
  <c r="P292" i="5"/>
  <c r="P293" i="5"/>
  <c r="P295" i="5"/>
  <c r="P296" i="5"/>
  <c r="P297" i="5"/>
  <c r="P298" i="5"/>
  <c r="P300" i="5"/>
  <c r="P301" i="5"/>
  <c r="P302" i="5"/>
  <c r="P303" i="5"/>
  <c r="P307" i="5"/>
  <c r="P308" i="5"/>
  <c r="P309" i="5"/>
  <c r="P313" i="5"/>
  <c r="P314" i="5"/>
  <c r="P318" i="5"/>
  <c r="P319" i="5"/>
  <c r="P323" i="5"/>
  <c r="P324" i="5"/>
  <c r="P325" i="5"/>
  <c r="P329" i="5"/>
  <c r="P330" i="5"/>
  <c r="P331" i="5"/>
  <c r="P340" i="5"/>
  <c r="P341" i="5"/>
  <c r="P342" i="5"/>
  <c r="P354" i="5"/>
  <c r="P355" i="5"/>
  <c r="P356" i="5"/>
  <c r="P357" i="5"/>
  <c r="P360" i="5"/>
  <c r="P361" i="5"/>
  <c r="P362" i="5"/>
  <c r="P446" i="5"/>
  <c r="P451" i="5"/>
  <c r="P456" i="5"/>
  <c r="P461" i="5"/>
  <c r="P466" i="5"/>
  <c r="P477" i="5"/>
  <c r="P489" i="5"/>
  <c r="P478" i="5"/>
  <c r="P485" i="5"/>
  <c r="P490" i="5"/>
  <c r="Q524" i="5"/>
  <c r="P524" i="5"/>
  <c r="P431" i="5"/>
  <c r="P436" i="5"/>
  <c r="O521" i="5"/>
  <c r="O522" i="5"/>
  <c r="O523" i="5"/>
  <c r="O524" i="5"/>
  <c r="L69" i="1"/>
  <c r="K145" i="1"/>
  <c r="J145" i="1"/>
  <c r="K144" i="1"/>
  <c r="J143" i="1"/>
  <c r="H150" i="1"/>
  <c r="L73" i="1"/>
  <c r="J73" i="1"/>
  <c r="G150" i="1"/>
  <c r="L144" i="1"/>
  <c r="L284" i="5" l="1"/>
  <c r="L321" i="5"/>
  <c r="L9" i="5"/>
  <c r="L379" i="5"/>
  <c r="K125" i="1"/>
  <c r="L395" i="5"/>
  <c r="C45" i="4"/>
  <c r="G128" i="1"/>
  <c r="G19" i="1" s="1"/>
  <c r="G54" i="1"/>
  <c r="K15" i="1"/>
  <c r="Q516" i="5"/>
  <c r="K55" i="1"/>
  <c r="M379" i="5"/>
  <c r="N253" i="5"/>
  <c r="Q253" i="5" s="1"/>
  <c r="O409" i="5"/>
  <c r="C34" i="4"/>
  <c r="C33" i="4" s="1"/>
  <c r="M11" i="5"/>
  <c r="O11" i="5" s="1"/>
  <c r="D6" i="4"/>
  <c r="O470" i="5"/>
  <c r="Q470" i="5"/>
  <c r="O511" i="5"/>
  <c r="K106" i="1"/>
  <c r="K113" i="1"/>
  <c r="N395" i="5"/>
  <c r="Q409" i="5"/>
  <c r="L408" i="5"/>
  <c r="O408" i="5" s="1"/>
  <c r="P101" i="5"/>
  <c r="D52" i="4"/>
  <c r="C52" i="4"/>
  <c r="M395" i="5"/>
  <c r="P178" i="5"/>
  <c r="P328" i="5"/>
  <c r="P290" i="5"/>
  <c r="N321" i="5"/>
  <c r="P177" i="5"/>
  <c r="N284" i="5"/>
  <c r="M284" i="5"/>
  <c r="K132" i="1"/>
  <c r="D45" i="4"/>
  <c r="D44" i="4" s="1"/>
  <c r="D18" i="4"/>
  <c r="D12" i="4" s="1"/>
  <c r="D35" i="4"/>
  <c r="H105" i="1"/>
  <c r="H18" i="1" s="1"/>
  <c r="E7" i="4"/>
  <c r="E26" i="4"/>
  <c r="E18" i="4"/>
  <c r="E12" i="4" s="1"/>
  <c r="D26" i="4"/>
  <c r="D7" i="4"/>
  <c r="E52" i="4"/>
  <c r="E6" i="4"/>
  <c r="Q19" i="5"/>
  <c r="D5" i="4"/>
  <c r="N12" i="5"/>
  <c r="Q13" i="5"/>
  <c r="P13" i="5"/>
  <c r="K112" i="1"/>
  <c r="I124" i="1"/>
  <c r="I110" i="1"/>
  <c r="C17" i="4"/>
  <c r="K85" i="1"/>
  <c r="J85" i="1"/>
  <c r="G15" i="1"/>
  <c r="G16" i="1" s="1"/>
  <c r="G36" i="1" s="1"/>
  <c r="I54" i="1"/>
  <c r="L54" i="1" s="1"/>
  <c r="H14" i="1"/>
  <c r="H16" i="1" s="1"/>
  <c r="H36" i="1" s="1"/>
  <c r="H54" i="1"/>
  <c r="J110" i="1"/>
  <c r="Q498" i="5"/>
  <c r="L497" i="5"/>
  <c r="L474" i="5" s="1"/>
  <c r="L112" i="1"/>
  <c r="H131" i="1"/>
  <c r="H128" i="1" s="1"/>
  <c r="H19" i="1" s="1"/>
  <c r="J132" i="1"/>
  <c r="L132" i="1"/>
  <c r="Q506" i="5"/>
  <c r="N505" i="5"/>
  <c r="E5" i="4" s="1"/>
  <c r="I131" i="1"/>
  <c r="K131" i="1" s="1"/>
  <c r="L106" i="1"/>
  <c r="L113" i="1"/>
  <c r="J113" i="1"/>
  <c r="O505" i="5"/>
  <c r="M504" i="5"/>
  <c r="M474" i="5" s="1"/>
  <c r="I14" i="1"/>
  <c r="I16" i="1" s="1"/>
  <c r="I36" i="1" s="1"/>
  <c r="E45" i="4"/>
  <c r="E44" i="4" s="1"/>
  <c r="O253" i="5"/>
  <c r="P201" i="5"/>
  <c r="P87" i="5"/>
  <c r="N86" i="5"/>
  <c r="O89" i="5"/>
  <c r="L88" i="5"/>
  <c r="C6" i="4" s="1"/>
  <c r="L85" i="1"/>
  <c r="P32" i="5"/>
  <c r="P242" i="5"/>
  <c r="P285" i="5"/>
  <c r="P148" i="5"/>
  <c r="P33" i="5"/>
  <c r="P365" i="5"/>
  <c r="P391" i="5"/>
  <c r="P397" i="5"/>
  <c r="P60" i="5"/>
  <c r="P82" i="5"/>
  <c r="P74" i="5"/>
  <c r="P68" i="5"/>
  <c r="Q133" i="5"/>
  <c r="Q317" i="5"/>
  <c r="Q128" i="5"/>
  <c r="Q313" i="5"/>
  <c r="P488" i="5"/>
  <c r="P465" i="5"/>
  <c r="P455" i="5"/>
  <c r="P445" i="5"/>
  <c r="Q522" i="5"/>
  <c r="P522" i="5"/>
  <c r="P476" i="5"/>
  <c r="P460" i="5"/>
  <c r="P450" i="5"/>
  <c r="P483" i="5"/>
  <c r="P26" i="5"/>
  <c r="J55" i="1"/>
  <c r="L55" i="1"/>
  <c r="P253" i="5" l="1"/>
  <c r="M10" i="5"/>
  <c r="M9" i="5" s="1"/>
  <c r="L15" i="1"/>
  <c r="J15" i="1"/>
  <c r="P12" i="5"/>
  <c r="Q12" i="5"/>
  <c r="D4" i="4"/>
  <c r="D3" i="4" s="1"/>
  <c r="D57" i="4" s="1"/>
  <c r="Q408" i="5"/>
  <c r="E4" i="4"/>
  <c r="E3" i="4" s="1"/>
  <c r="O474" i="5"/>
  <c r="E57" i="4"/>
  <c r="O504" i="5"/>
  <c r="M56" i="5"/>
  <c r="M55" i="5" s="1"/>
  <c r="N11" i="5"/>
  <c r="H20" i="1"/>
  <c r="H37" i="1" s="1"/>
  <c r="I105" i="1"/>
  <c r="I18" i="1" s="1"/>
  <c r="K110" i="1"/>
  <c r="Q88" i="5"/>
  <c r="C4" i="4"/>
  <c r="C3" i="4" s="1"/>
  <c r="K54" i="1"/>
  <c r="H104" i="1"/>
  <c r="L110" i="1"/>
  <c r="Q497" i="5"/>
  <c r="O497" i="5"/>
  <c r="J131" i="1"/>
  <c r="L131" i="1"/>
  <c r="I128" i="1"/>
  <c r="K128" i="1" s="1"/>
  <c r="Q505" i="5"/>
  <c r="N504" i="5"/>
  <c r="K14" i="1"/>
  <c r="K16" i="1"/>
  <c r="L87" i="5"/>
  <c r="L86" i="5" s="1"/>
  <c r="L56" i="5" s="1"/>
  <c r="L55" i="5" s="1"/>
  <c r="L7" i="5" s="1"/>
  <c r="O88" i="5"/>
  <c r="P493" i="5"/>
  <c r="P73" i="5"/>
  <c r="P81" i="5"/>
  <c r="P434" i="5"/>
  <c r="P438" i="5"/>
  <c r="P59" i="5"/>
  <c r="P151" i="5"/>
  <c r="P156" i="5"/>
  <c r="P161" i="5"/>
  <c r="P171" i="5"/>
  <c r="P176" i="5"/>
  <c r="P185" i="5"/>
  <c r="P369" i="5"/>
  <c r="P386" i="5"/>
  <c r="P396" i="5"/>
  <c r="P419" i="5"/>
  <c r="P390" i="5"/>
  <c r="P414" i="5"/>
  <c r="P424" i="5"/>
  <c r="P67" i="5"/>
  <c r="P429" i="5"/>
  <c r="P19" i="5"/>
  <c r="P100" i="5"/>
  <c r="P110" i="5"/>
  <c r="P122" i="5"/>
  <c r="Q132" i="5"/>
  <c r="P132" i="5"/>
  <c r="Q147" i="5"/>
  <c r="P147" i="5"/>
  <c r="P191" i="5"/>
  <c r="Q312" i="5"/>
  <c r="P312" i="5"/>
  <c r="P94" i="5"/>
  <c r="P99" i="5"/>
  <c r="P105" i="5"/>
  <c r="P115" i="5"/>
  <c r="Q127" i="5"/>
  <c r="P127" i="5"/>
  <c r="P137" i="5"/>
  <c r="P196" i="5"/>
  <c r="Q316" i="5"/>
  <c r="P316" i="5"/>
  <c r="P482" i="5"/>
  <c r="P449" i="5"/>
  <c r="P475" i="5"/>
  <c r="P444" i="5"/>
  <c r="P464" i="5"/>
  <c r="P25" i="5"/>
  <c r="P459" i="5"/>
  <c r="Q521" i="5"/>
  <c r="P521" i="5"/>
  <c r="P454" i="5"/>
  <c r="P487" i="5"/>
  <c r="C40" i="4"/>
  <c r="L14" i="1"/>
  <c r="J14" i="1"/>
  <c r="K36" i="1"/>
  <c r="J54" i="1"/>
  <c r="M7" i="5" l="1"/>
  <c r="N474" i="5"/>
  <c r="N56" i="5" s="1"/>
  <c r="N55" i="5" s="1"/>
  <c r="Q11" i="5"/>
  <c r="P11" i="5"/>
  <c r="N10" i="5"/>
  <c r="H22" i="1"/>
  <c r="Q87" i="5"/>
  <c r="Q504" i="5"/>
  <c r="I19" i="1"/>
  <c r="I20" i="1" s="1"/>
  <c r="I37" i="1" s="1"/>
  <c r="L128" i="1"/>
  <c r="I104" i="1"/>
  <c r="J128" i="1"/>
  <c r="O87" i="5"/>
  <c r="O495" i="5"/>
  <c r="Q495" i="5"/>
  <c r="P492" i="5"/>
  <c r="P109" i="5"/>
  <c r="P321" i="5"/>
  <c r="P428" i="5"/>
  <c r="P423" i="5"/>
  <c r="P433" i="5"/>
  <c r="P72" i="5"/>
  <c r="P66" i="5"/>
  <c r="P413" i="5"/>
  <c r="P418" i="5"/>
  <c r="P58" i="5"/>
  <c r="P80" i="5"/>
  <c r="P195" i="5"/>
  <c r="Q126" i="5"/>
  <c r="P126" i="5"/>
  <c r="P190" i="5"/>
  <c r="Q146" i="5"/>
  <c r="P146" i="5"/>
  <c r="P121" i="5"/>
  <c r="P114" i="5"/>
  <c r="P93" i="5"/>
  <c r="P136" i="5"/>
  <c r="Q311" i="5"/>
  <c r="P311" i="5"/>
  <c r="Q131" i="5"/>
  <c r="P131" i="5"/>
  <c r="P104" i="5"/>
  <c r="P453" i="5"/>
  <c r="P24" i="5"/>
  <c r="P463" i="5"/>
  <c r="P458" i="5"/>
  <c r="P443" i="5"/>
  <c r="P448" i="5"/>
  <c r="K105" i="1"/>
  <c r="L16" i="1"/>
  <c r="J16" i="1"/>
  <c r="P474" i="5" l="1"/>
  <c r="Q474" i="5"/>
  <c r="P10" i="5"/>
  <c r="N9" i="5"/>
  <c r="K104" i="1"/>
  <c r="K19" i="1"/>
  <c r="Q494" i="5"/>
  <c r="O494" i="5"/>
  <c r="P379" i="5"/>
  <c r="P57" i="5"/>
  <c r="P284" i="5"/>
  <c r="P120" i="5"/>
  <c r="P395" i="5"/>
  <c r="K18" i="1"/>
  <c r="L36" i="1"/>
  <c r="J36" i="1"/>
  <c r="P9" i="5" l="1"/>
  <c r="N7" i="5"/>
  <c r="I38" i="1"/>
  <c r="I22" i="1"/>
  <c r="Q493" i="5"/>
  <c r="O493" i="5"/>
  <c r="K20" i="1"/>
  <c r="Q492" i="5" l="1"/>
  <c r="O492" i="5"/>
  <c r="P55" i="5"/>
  <c r="K37" i="1"/>
  <c r="H38" i="1"/>
  <c r="P7" i="5" l="1"/>
  <c r="O490" i="5" l="1"/>
  <c r="Q490" i="5"/>
  <c r="Q489" i="5" l="1"/>
  <c r="O489" i="5"/>
  <c r="O488" i="5" l="1"/>
  <c r="Q488" i="5"/>
  <c r="O487" i="5" l="1"/>
  <c r="Q487" i="5"/>
  <c r="O485" i="5" l="1"/>
  <c r="Q485" i="5"/>
  <c r="Q484" i="5" l="1"/>
  <c r="O484" i="5"/>
  <c r="O483" i="5" l="1"/>
  <c r="Q483" i="5"/>
  <c r="O482" i="5" l="1"/>
  <c r="Q482" i="5"/>
  <c r="O478" i="5" l="1"/>
  <c r="Q478" i="5"/>
  <c r="Q477" i="5" l="1"/>
  <c r="O477" i="5"/>
  <c r="O476" i="5" l="1"/>
  <c r="Q476" i="5"/>
  <c r="O475" i="5" l="1"/>
  <c r="Q475" i="5"/>
  <c r="O466" i="5" l="1"/>
  <c r="Q466" i="5"/>
  <c r="O465" i="5" l="1"/>
  <c r="Q465" i="5"/>
  <c r="C31" i="4"/>
  <c r="O464" i="5" l="1"/>
  <c r="Q464" i="5"/>
  <c r="O463" i="5" l="1"/>
  <c r="Q463" i="5"/>
  <c r="O461" i="5" l="1"/>
  <c r="Q461" i="5"/>
  <c r="O460" i="5" l="1"/>
  <c r="Q460" i="5"/>
  <c r="O459" i="5" l="1"/>
  <c r="Q459" i="5"/>
  <c r="O458" i="5" l="1"/>
  <c r="Q458" i="5"/>
  <c r="C27" i="4" l="1"/>
  <c r="O456" i="5" l="1"/>
  <c r="Q456" i="5"/>
  <c r="O455" i="5" l="1"/>
  <c r="Q455" i="5"/>
  <c r="O454" i="5" l="1"/>
  <c r="Q454" i="5"/>
  <c r="O453" i="5" l="1"/>
  <c r="Q453" i="5"/>
  <c r="C29" i="4"/>
  <c r="C26" i="4" s="1"/>
  <c r="O451" i="5" l="1"/>
  <c r="Q451" i="5"/>
  <c r="O450" i="5" l="1"/>
  <c r="Q450" i="5"/>
  <c r="O449" i="5" l="1"/>
  <c r="Q449" i="5"/>
  <c r="O448" i="5" l="1"/>
  <c r="Q448" i="5"/>
  <c r="O446" i="5" l="1"/>
  <c r="Q446" i="5"/>
  <c r="O445" i="5" l="1"/>
  <c r="Q445" i="5"/>
  <c r="O444" i="5" l="1"/>
  <c r="Q444" i="5"/>
  <c r="O443" i="5" l="1"/>
  <c r="Q443" i="5"/>
  <c r="O441" i="5" l="1"/>
  <c r="Q441" i="5"/>
  <c r="Q440" i="5" l="1"/>
  <c r="O440" i="5"/>
  <c r="O439" i="5" l="1"/>
  <c r="Q439" i="5"/>
  <c r="O438" i="5" l="1"/>
  <c r="Q438" i="5"/>
  <c r="Q436" i="5" l="1"/>
  <c r="O436" i="5"/>
  <c r="J19" i="1"/>
  <c r="L19" i="1"/>
  <c r="C16" i="4"/>
  <c r="C12" i="4" s="1"/>
  <c r="O435" i="5" l="1"/>
  <c r="Q435" i="5"/>
  <c r="O434" i="5" l="1"/>
  <c r="Q434" i="5"/>
  <c r="O433" i="5" l="1"/>
  <c r="Q433" i="5"/>
  <c r="Q431" i="5" l="1"/>
  <c r="O431" i="5"/>
  <c r="O430" i="5" l="1"/>
  <c r="Q430" i="5"/>
  <c r="O429" i="5" l="1"/>
  <c r="Q429" i="5"/>
  <c r="O428" i="5" l="1"/>
  <c r="Q428" i="5"/>
  <c r="Q426" i="5" l="1"/>
  <c r="O426" i="5"/>
  <c r="Q425" i="5" l="1"/>
  <c r="O425" i="5"/>
  <c r="Q424" i="5" l="1"/>
  <c r="O424" i="5"/>
  <c r="Q423" i="5" l="1"/>
  <c r="O423" i="5"/>
  <c r="C8" i="4"/>
  <c r="C7" i="4" s="1"/>
  <c r="O421" i="5" l="1"/>
  <c r="Q421" i="5"/>
  <c r="Q420" i="5" l="1"/>
  <c r="O420" i="5"/>
  <c r="Q419" i="5" l="1"/>
  <c r="O419" i="5"/>
  <c r="Q418" i="5" l="1"/>
  <c r="O418" i="5"/>
  <c r="Q416" i="5" l="1"/>
  <c r="O416" i="5"/>
  <c r="Q415" i="5" l="1"/>
  <c r="O415" i="5"/>
  <c r="Q414" i="5" l="1"/>
  <c r="O414" i="5"/>
  <c r="Q413" i="5" l="1"/>
  <c r="O413" i="5"/>
  <c r="Q399" i="5" l="1"/>
  <c r="O399" i="5"/>
  <c r="O398" i="5" l="1"/>
  <c r="Q398" i="5"/>
  <c r="Q397" i="5" l="1"/>
  <c r="O397" i="5"/>
  <c r="C36" i="4"/>
  <c r="O396" i="5" l="1"/>
  <c r="Q396" i="5"/>
  <c r="O395" i="5" l="1"/>
  <c r="Q395" i="5"/>
  <c r="O393" i="5" l="1"/>
  <c r="Q393" i="5"/>
  <c r="C38" i="4"/>
  <c r="C35" i="4" s="1"/>
  <c r="O392" i="5" l="1"/>
  <c r="Q392" i="5"/>
  <c r="Q391" i="5" l="1"/>
  <c r="O391" i="5"/>
  <c r="O390" i="5" l="1"/>
  <c r="Q390" i="5"/>
  <c r="O388" i="5" l="1"/>
  <c r="Q388" i="5"/>
  <c r="Q387" i="5" l="1"/>
  <c r="O387" i="5"/>
  <c r="Q386" i="5" l="1"/>
  <c r="O386" i="5"/>
  <c r="P385" i="5" l="1"/>
  <c r="Q385" i="5"/>
  <c r="O385" i="5"/>
  <c r="O383" i="5" l="1"/>
  <c r="Q383" i="5"/>
  <c r="O382" i="5" l="1"/>
  <c r="Q382" i="5"/>
  <c r="Q381" i="5" l="1"/>
  <c r="O381" i="5"/>
  <c r="P380" i="5" l="1"/>
  <c r="Q380" i="5"/>
  <c r="O380" i="5"/>
  <c r="Q379" i="5" l="1"/>
  <c r="O379" i="5"/>
  <c r="Q372" i="5" l="1"/>
  <c r="O372" i="5"/>
  <c r="O371" i="5" l="1"/>
  <c r="Q371" i="5"/>
  <c r="Q370" i="5" l="1"/>
  <c r="O370" i="5"/>
  <c r="Q369" i="5" l="1"/>
  <c r="O369" i="5"/>
  <c r="O367" i="5" l="1"/>
  <c r="Q367" i="5"/>
  <c r="O366" i="5" l="1"/>
  <c r="Q366" i="5"/>
  <c r="Q365" i="5" l="1"/>
  <c r="O365" i="5"/>
  <c r="Q364" i="5" l="1"/>
  <c r="O364" i="5"/>
  <c r="Q362" i="5" l="1"/>
  <c r="O362" i="5"/>
  <c r="Q361" i="5" l="1"/>
  <c r="O361" i="5"/>
  <c r="Q360" i="5" l="1"/>
  <c r="O360" i="5"/>
  <c r="Q359" i="5" l="1"/>
  <c r="O359" i="5"/>
  <c r="Q357" i="5" l="1"/>
  <c r="O357" i="5"/>
  <c r="K122" i="1"/>
  <c r="L122" i="1" l="1"/>
  <c r="J122" i="1"/>
  <c r="Q356" i="5"/>
  <c r="O356" i="5"/>
  <c r="Q355" i="5" l="1"/>
  <c r="O355" i="5"/>
  <c r="Q354" i="5" l="1"/>
  <c r="O354" i="5"/>
  <c r="C50" i="4"/>
  <c r="C44" i="4" s="1"/>
  <c r="Q342" i="5" l="1"/>
  <c r="O342" i="5"/>
  <c r="Q341" i="5" l="1"/>
  <c r="O341" i="5"/>
  <c r="Q340" i="5" l="1"/>
  <c r="O340" i="5"/>
  <c r="Q339" i="5" l="1"/>
  <c r="O339" i="5"/>
  <c r="Q331" i="5" l="1"/>
  <c r="O331" i="5"/>
  <c r="Q330" i="5" l="1"/>
  <c r="O330" i="5"/>
  <c r="Q329" i="5" l="1"/>
  <c r="O329" i="5"/>
  <c r="Q328" i="5" l="1"/>
  <c r="O328" i="5"/>
  <c r="Q325" i="5" l="1"/>
  <c r="L125" i="1" s="1"/>
  <c r="O325" i="5"/>
  <c r="J125" i="1" s="1"/>
  <c r="Q324" i="5" l="1"/>
  <c r="O324" i="5"/>
  <c r="K115" i="1"/>
  <c r="J115" i="1" l="1"/>
  <c r="L115" i="1"/>
  <c r="Q323" i="5"/>
  <c r="O323" i="5"/>
  <c r="Q322" i="5" l="1"/>
  <c r="O322" i="5"/>
  <c r="Q321" i="5" l="1"/>
  <c r="O321" i="5"/>
  <c r="O319" i="5" l="1"/>
  <c r="O318" i="5" l="1"/>
  <c r="O317" i="5" l="1"/>
  <c r="O316" i="5" l="1"/>
  <c r="O314" i="5" l="1"/>
  <c r="O313" i="5" l="1"/>
  <c r="O312" i="5" l="1"/>
  <c r="O311" i="5" l="1"/>
  <c r="Q309" i="5" l="1"/>
  <c r="O309" i="5"/>
  <c r="Q308" i="5" l="1"/>
  <c r="O308" i="5"/>
  <c r="Q307" i="5" l="1"/>
  <c r="O307" i="5"/>
  <c r="Q306" i="5" l="1"/>
  <c r="O306" i="5"/>
  <c r="Q303" i="5" l="1"/>
  <c r="O303" i="5"/>
  <c r="Q302" i="5" l="1"/>
  <c r="O302" i="5"/>
  <c r="Q301" i="5" l="1"/>
  <c r="O301" i="5"/>
  <c r="Q300" i="5" l="1"/>
  <c r="O300" i="5"/>
  <c r="Q298" i="5" l="1"/>
  <c r="O298" i="5"/>
  <c r="Q297" i="5" l="1"/>
  <c r="O297" i="5"/>
  <c r="Q296" i="5" l="1"/>
  <c r="O296" i="5"/>
  <c r="Q295" i="5" l="1"/>
  <c r="O295" i="5"/>
  <c r="Q293" i="5" l="1"/>
  <c r="O293" i="5"/>
  <c r="Q292" i="5" l="1"/>
  <c r="O292" i="5"/>
  <c r="Q291" i="5" l="1"/>
  <c r="O291" i="5"/>
  <c r="Q290" i="5" l="1"/>
  <c r="O290" i="5"/>
  <c r="Q288" i="5" l="1"/>
  <c r="O288" i="5"/>
  <c r="Q287" i="5" l="1"/>
  <c r="O287" i="5"/>
  <c r="O286" i="5" l="1"/>
  <c r="Q286" i="5"/>
  <c r="Q285" i="5" l="1"/>
  <c r="O285" i="5"/>
  <c r="O284" i="5" l="1"/>
  <c r="Q284" i="5"/>
  <c r="Q267" i="5" l="1"/>
  <c r="O267" i="5"/>
  <c r="Q266" i="5" l="1"/>
  <c r="O266" i="5"/>
  <c r="Q265" i="5" l="1"/>
  <c r="O265" i="5"/>
  <c r="Q264" i="5" l="1"/>
  <c r="O264" i="5"/>
  <c r="Q262" i="5" l="1"/>
  <c r="O262" i="5"/>
  <c r="Q261" i="5" l="1"/>
  <c r="O261" i="5"/>
  <c r="Q260" i="5" l="1"/>
  <c r="O260" i="5"/>
  <c r="Q259" i="5" l="1"/>
  <c r="O259" i="5"/>
  <c r="C24" i="4" l="1"/>
  <c r="C23" i="4" s="1"/>
  <c r="C57" i="4" s="1"/>
  <c r="Q251" i="5" l="1"/>
  <c r="O251" i="5"/>
  <c r="Q250" i="5" l="1"/>
  <c r="O250" i="5"/>
  <c r="Q249" i="5" l="1"/>
  <c r="O249" i="5"/>
  <c r="Q248" i="5" l="1"/>
  <c r="O248" i="5"/>
  <c r="Q246" i="5" l="1"/>
  <c r="O246" i="5"/>
  <c r="Q245" i="5" l="1"/>
  <c r="O245" i="5"/>
  <c r="Q244" i="5" l="1"/>
  <c r="O244" i="5"/>
  <c r="Q243" i="5" l="1"/>
  <c r="O243" i="5"/>
  <c r="O242" i="5" l="1"/>
  <c r="Q242" i="5"/>
  <c r="Q240" i="5" l="1"/>
  <c r="O240" i="5"/>
  <c r="Q239" i="5" l="1"/>
  <c r="O239" i="5"/>
  <c r="Q238" i="5" l="1"/>
  <c r="O238" i="5"/>
  <c r="Q237" i="5" l="1"/>
  <c r="O237" i="5"/>
  <c r="Q235" i="5" l="1"/>
  <c r="O235" i="5"/>
  <c r="Q234" i="5" l="1"/>
  <c r="O234" i="5"/>
  <c r="Q233" i="5" l="1"/>
  <c r="O233" i="5"/>
  <c r="Q232" i="5" l="1"/>
  <c r="O232" i="5"/>
  <c r="Q230" i="5" l="1"/>
  <c r="O230" i="5"/>
  <c r="Q229" i="5" l="1"/>
  <c r="O229" i="5"/>
  <c r="Q228" i="5" l="1"/>
  <c r="O228" i="5"/>
  <c r="Q227" i="5" l="1"/>
  <c r="O227" i="5"/>
  <c r="Q225" i="5" l="1"/>
  <c r="O225" i="5"/>
  <c r="Q224" i="5" l="1"/>
  <c r="O224" i="5"/>
  <c r="Q223" i="5" l="1"/>
  <c r="O223" i="5"/>
  <c r="Q222" i="5" l="1"/>
  <c r="O222" i="5"/>
  <c r="Q220" i="5" l="1"/>
  <c r="O220" i="5"/>
  <c r="Q219" i="5" l="1"/>
  <c r="O219" i="5"/>
  <c r="Q218" i="5" l="1"/>
  <c r="O218" i="5"/>
  <c r="Q217" i="5" l="1"/>
  <c r="O217" i="5"/>
  <c r="Q215" i="5" l="1"/>
  <c r="O215" i="5"/>
  <c r="Q214" i="5" l="1"/>
  <c r="O214" i="5"/>
  <c r="Q213" i="5" l="1"/>
  <c r="O213" i="5"/>
  <c r="Q212" i="5" l="1"/>
  <c r="O212" i="5"/>
  <c r="Q210" i="5" l="1"/>
  <c r="O210" i="5"/>
  <c r="Q209" i="5" l="1"/>
  <c r="O209" i="5"/>
  <c r="Q208" i="5" l="1"/>
  <c r="O208" i="5"/>
  <c r="Q207" i="5" l="1"/>
  <c r="O207" i="5"/>
  <c r="Q201" i="5" l="1"/>
  <c r="O201" i="5"/>
  <c r="Q198" i="5" l="1"/>
  <c r="O198" i="5"/>
  <c r="O197" i="5" l="1"/>
  <c r="Q197" i="5"/>
  <c r="O196" i="5" l="1"/>
  <c r="Q196" i="5"/>
  <c r="O195" i="5" l="1"/>
  <c r="Q195" i="5"/>
  <c r="Q193" i="5" l="1"/>
  <c r="O193" i="5"/>
  <c r="O192" i="5" l="1"/>
  <c r="Q192" i="5"/>
  <c r="O191" i="5" l="1"/>
  <c r="Q191" i="5"/>
  <c r="O190" i="5" l="1"/>
  <c r="Q190" i="5"/>
  <c r="Q188" i="5" l="1"/>
  <c r="O188" i="5"/>
  <c r="Q187" i="5" l="1"/>
  <c r="O187" i="5"/>
  <c r="O186" i="5" l="1"/>
  <c r="Q186" i="5"/>
  <c r="O185" i="5" l="1"/>
  <c r="Q185" i="5"/>
  <c r="Q179" i="5" l="1"/>
  <c r="O179" i="5"/>
  <c r="O178" i="5" l="1"/>
  <c r="Q178" i="5"/>
  <c r="O177" i="5" l="1"/>
  <c r="Q177" i="5"/>
  <c r="O176" i="5" l="1"/>
  <c r="Q176" i="5"/>
  <c r="Q174" i="5" l="1"/>
  <c r="O174" i="5"/>
  <c r="Q173" i="5" l="1"/>
  <c r="O173" i="5"/>
  <c r="O172" i="5" l="1"/>
  <c r="Q172" i="5"/>
  <c r="O171" i="5" l="1"/>
  <c r="Q171" i="5"/>
  <c r="O169" i="5" l="1"/>
  <c r="Q169" i="5"/>
  <c r="Q168" i="5" l="1"/>
  <c r="O168" i="5"/>
  <c r="O167" i="5" l="1"/>
  <c r="Q167" i="5"/>
  <c r="J106" i="1"/>
  <c r="Q166" i="5" l="1"/>
  <c r="O166" i="5"/>
  <c r="Q164" i="5" l="1"/>
  <c r="O164" i="5"/>
  <c r="O163" i="5" l="1"/>
  <c r="Q163" i="5"/>
  <c r="O162" i="5" l="1"/>
  <c r="Q162" i="5"/>
  <c r="O161" i="5" l="1"/>
  <c r="Q161" i="5"/>
  <c r="Q159" i="5" l="1"/>
  <c r="O159" i="5"/>
  <c r="Q158" i="5" l="1"/>
  <c r="O158" i="5"/>
  <c r="G105" i="1" l="1"/>
  <c r="G104" i="1" s="1"/>
  <c r="K124" i="1"/>
  <c r="L124" i="1"/>
  <c r="J124" i="1"/>
  <c r="O157" i="5"/>
  <c r="Q157" i="5"/>
  <c r="G18" i="1" l="1"/>
  <c r="O156" i="5"/>
  <c r="Q156" i="5"/>
  <c r="L105" i="1"/>
  <c r="J105" i="1"/>
  <c r="G20" i="1" l="1"/>
  <c r="G37" i="1" s="1"/>
  <c r="L104" i="1"/>
  <c r="J104" i="1"/>
  <c r="L18" i="1"/>
  <c r="J18" i="1"/>
  <c r="Q154" i="5" l="1"/>
  <c r="O154" i="5"/>
  <c r="L20" i="1"/>
  <c r="G22" i="1"/>
  <c r="J20" i="1"/>
  <c r="O153" i="5" l="1"/>
  <c r="Q153" i="5"/>
  <c r="L37" i="1"/>
  <c r="G38" i="1"/>
  <c r="J37" i="1"/>
  <c r="O152" i="5" l="1"/>
  <c r="Q152" i="5"/>
  <c r="Q151" i="5" l="1"/>
  <c r="O151" i="5"/>
  <c r="O149" i="5" l="1"/>
  <c r="O148" i="5" l="1"/>
  <c r="O147" i="5" l="1"/>
  <c r="O146" i="5" l="1"/>
  <c r="O144" i="5" l="1"/>
  <c r="O143" i="5" l="1"/>
  <c r="O142" i="5" l="1"/>
  <c r="O139" i="5" l="1"/>
  <c r="Q139" i="5"/>
  <c r="O138" i="5" l="1"/>
  <c r="Q138" i="5"/>
  <c r="O137" i="5" l="1"/>
  <c r="Q137" i="5"/>
  <c r="O136" i="5" l="1"/>
  <c r="Q136" i="5"/>
  <c r="O134" i="5" l="1"/>
  <c r="O133" i="5" l="1"/>
  <c r="O132" i="5" l="1"/>
  <c r="O131" i="5" l="1"/>
  <c r="O129" i="5" l="1"/>
  <c r="O128" i="5" l="1"/>
  <c r="O127" i="5" l="1"/>
  <c r="O126" i="5" l="1"/>
  <c r="O124" i="5" l="1"/>
  <c r="O123" i="5" l="1"/>
  <c r="Q123" i="5"/>
  <c r="O122" i="5" l="1"/>
  <c r="Q122" i="5"/>
  <c r="O121" i="5" l="1"/>
  <c r="Q121" i="5"/>
  <c r="O120" i="5" l="1"/>
  <c r="Q120" i="5"/>
  <c r="Q117" i="5" l="1"/>
  <c r="O117" i="5"/>
  <c r="Q116" i="5" l="1"/>
  <c r="O116" i="5"/>
  <c r="Q115" i="5" l="1"/>
  <c r="O115" i="5"/>
  <c r="Q114" i="5" l="1"/>
  <c r="O114" i="5"/>
  <c r="O112" i="5" l="1"/>
  <c r="Q112" i="5"/>
  <c r="Q111" i="5" l="1"/>
  <c r="O111" i="5"/>
  <c r="Q110" i="5" l="1"/>
  <c r="O110" i="5"/>
  <c r="O109" i="5" l="1"/>
  <c r="Q109" i="5"/>
  <c r="O107" i="5" l="1"/>
  <c r="Q106" i="5" l="1"/>
  <c r="O106" i="5"/>
  <c r="Q105" i="5" l="1"/>
  <c r="O105" i="5"/>
  <c r="Q104" i="5" l="1"/>
  <c r="O104" i="5"/>
  <c r="O102" i="5" l="1"/>
  <c r="Q102" i="5"/>
  <c r="Q101" i="5" l="1"/>
  <c r="O101" i="5"/>
  <c r="Q100" i="5" l="1"/>
  <c r="O100" i="5"/>
  <c r="O99" i="5" l="1"/>
  <c r="Q99" i="5"/>
  <c r="Q96" i="5" l="1"/>
  <c r="O96" i="5"/>
  <c r="Q95" i="5" l="1"/>
  <c r="O95" i="5"/>
  <c r="Q94" i="5" l="1"/>
  <c r="O94" i="5"/>
  <c r="Q93" i="5" l="1"/>
  <c r="O93" i="5"/>
  <c r="Q83" i="5" l="1"/>
  <c r="O83" i="5"/>
  <c r="Q82" i="5" l="1"/>
  <c r="O82" i="5"/>
  <c r="O81" i="5" l="1"/>
  <c r="Q81" i="5"/>
  <c r="O80" i="5" l="1"/>
  <c r="Q80" i="5"/>
  <c r="O75" i="5" l="1"/>
  <c r="Q75" i="5"/>
  <c r="Q74" i="5" l="1"/>
  <c r="O74" i="5"/>
  <c r="O73" i="5" l="1"/>
  <c r="Q73" i="5"/>
  <c r="O72" i="5" l="1"/>
  <c r="Q72" i="5"/>
  <c r="Q69" i="5" l="1"/>
  <c r="O69" i="5"/>
  <c r="Q68" i="5" l="1"/>
  <c r="O68" i="5"/>
  <c r="Q67" i="5" l="1"/>
  <c r="O67" i="5"/>
  <c r="Q66" i="5" l="1"/>
  <c r="O66" i="5"/>
  <c r="O61" i="5" l="1"/>
  <c r="O60" i="5" l="1"/>
  <c r="O59" i="5" l="1"/>
  <c r="Q59" i="5"/>
  <c r="Q58" i="5" l="1"/>
  <c r="O58" i="5"/>
  <c r="Q57" i="5" l="1"/>
  <c r="O57" i="5"/>
  <c r="Q56" i="5" l="1"/>
  <c r="O56" i="5"/>
  <c r="Q55" i="5" l="1"/>
  <c r="O55" i="5"/>
  <c r="Q53" i="5" l="1"/>
  <c r="O53" i="5"/>
  <c r="Q52" i="5" l="1"/>
  <c r="O52" i="5"/>
  <c r="Q51" i="5" l="1"/>
  <c r="O51" i="5"/>
  <c r="O50" i="5" l="1"/>
  <c r="Q50" i="5"/>
  <c r="Q48" i="5" l="1"/>
  <c r="O48" i="5"/>
  <c r="O47" i="5" l="1"/>
  <c r="Q47" i="5"/>
  <c r="Q46" i="5" l="1"/>
  <c r="O46" i="5"/>
  <c r="O45" i="5" l="1"/>
  <c r="Q45" i="5"/>
  <c r="Q43" i="5" l="1"/>
  <c r="P43" i="5"/>
  <c r="O43" i="5"/>
  <c r="O42" i="5" l="1"/>
  <c r="P42" i="5"/>
  <c r="Q42" i="5"/>
  <c r="Q41" i="5" l="1"/>
  <c r="O41" i="5"/>
  <c r="Q40" i="5" l="1"/>
  <c r="O40" i="5"/>
  <c r="O37" i="5" l="1"/>
  <c r="Q37" i="5"/>
  <c r="O36" i="5" l="1"/>
  <c r="Q36" i="5"/>
  <c r="Q35" i="5" l="1"/>
  <c r="O35" i="5"/>
  <c r="O34" i="5" l="1"/>
  <c r="Q34" i="5"/>
  <c r="Q33" i="5" l="1"/>
  <c r="O33" i="5"/>
  <c r="Q32" i="5" l="1"/>
  <c r="O32" i="5"/>
  <c r="Q28" i="5" l="1"/>
  <c r="O28" i="5"/>
  <c r="O27" i="5" l="1"/>
  <c r="Q27" i="5"/>
  <c r="O26" i="5" l="1"/>
  <c r="Q26" i="5"/>
  <c r="O25" i="5" l="1"/>
  <c r="Q25" i="5"/>
  <c r="O24" i="5" l="1"/>
  <c r="Q24" i="5"/>
  <c r="Q21" i="5" l="1"/>
  <c r="O21" i="5"/>
  <c r="O20" i="5" l="1"/>
  <c r="Q20" i="5"/>
  <c r="O19" i="5" l="1"/>
  <c r="Q9" i="5" l="1"/>
  <c r="Q10" i="5"/>
  <c r="O10" i="5"/>
  <c r="O9" i="5" l="1"/>
  <c r="O7" i="5" l="1"/>
  <c r="Q7" i="5"/>
</calcChain>
</file>

<file path=xl/sharedStrings.xml><?xml version="1.0" encoding="utf-8"?>
<sst xmlns="http://schemas.openxmlformats.org/spreadsheetml/2006/main" count="1419" uniqueCount="589">
  <si>
    <t>Članak 1.</t>
  </si>
  <si>
    <t>I.    OPĆI  DIO</t>
  </si>
  <si>
    <t>A</t>
  </si>
  <si>
    <t xml:space="preserve">RAČUN PRIHODA I RASHODA </t>
  </si>
  <si>
    <t>O P I S</t>
  </si>
  <si>
    <t>BROJ</t>
  </si>
  <si>
    <t xml:space="preserve">Plan </t>
  </si>
  <si>
    <t>Projekcija</t>
  </si>
  <si>
    <t>Indeks</t>
  </si>
  <si>
    <t>RAČUNA</t>
  </si>
  <si>
    <t xml:space="preserve"> za 2023.g.</t>
  </si>
  <si>
    <t xml:space="preserve"> 22/21</t>
  </si>
  <si>
    <t>23/ 22</t>
  </si>
  <si>
    <t>23/21</t>
  </si>
  <si>
    <t xml:space="preserve">Prihodi poslovanja      </t>
  </si>
  <si>
    <t>Prihodi  od prodaje nefin. imovine</t>
  </si>
  <si>
    <t>6+7</t>
  </si>
  <si>
    <t>UKUPNO PRIHODI</t>
  </si>
  <si>
    <t>Rashodi poslovanja</t>
  </si>
  <si>
    <t>Rashodi za nabavku nefinancijske imovine</t>
  </si>
  <si>
    <t>3+4</t>
  </si>
  <si>
    <t>UKUPNO RASHODI</t>
  </si>
  <si>
    <t>(6+7)-(3+4)</t>
  </si>
  <si>
    <t>VIŠAK(+)/ MANJAK (-)</t>
  </si>
  <si>
    <t>B</t>
  </si>
  <si>
    <t>RAČUN FINANCIRANJA</t>
  </si>
  <si>
    <t>Primici od zaduživanja</t>
  </si>
  <si>
    <t>Izdaci za financijsku imovinu i otplate zajmova</t>
  </si>
  <si>
    <t>8-5</t>
  </si>
  <si>
    <t>NETO FINANCIRANJE</t>
  </si>
  <si>
    <t>C</t>
  </si>
  <si>
    <t>UKUPNO PRORAČUN OPĆINE</t>
  </si>
  <si>
    <t>1. = (6+7+8)</t>
  </si>
  <si>
    <t>UKUPNI PRIHODI I PRIMICI</t>
  </si>
  <si>
    <t>2. = (3+4+5)</t>
  </si>
  <si>
    <t>UKUPNI RASHODI I IZDACI</t>
  </si>
  <si>
    <t>3. = (1.-2.)</t>
  </si>
  <si>
    <t>RAZLIKA(1-2)višak+/manjak-</t>
  </si>
  <si>
    <t>Članak 2.</t>
  </si>
  <si>
    <t>Prihodi i primitci kao i rashodi i izdaci po grupama utvrđuju se kako slijedi:</t>
  </si>
  <si>
    <t>Vrste izvora financiranja</t>
  </si>
  <si>
    <t>Broj računa / šifarska oznaka</t>
  </si>
  <si>
    <t xml:space="preserve">   NAZIV </t>
  </si>
  <si>
    <t>Plan</t>
  </si>
  <si>
    <t xml:space="preserve">Projekcija </t>
  </si>
  <si>
    <t>22/21</t>
  </si>
  <si>
    <t>23/22</t>
  </si>
  <si>
    <t>1.= (6+7)</t>
  </si>
  <si>
    <t>UKUPNO PRIHODA/PRIMITAKA</t>
  </si>
  <si>
    <t>Prihodi poslovanja</t>
  </si>
  <si>
    <t>Prihodi od poreza</t>
  </si>
  <si>
    <t>Porezi i prirez na dohodak</t>
  </si>
  <si>
    <t>Porez na imovinu</t>
  </si>
  <si>
    <t>Porezi na robe i usluge</t>
  </si>
  <si>
    <t xml:space="preserve">Pomoći iz inozemstva i od subjekata unutar općeg proračuna </t>
  </si>
  <si>
    <t>Prihod od imovine</t>
  </si>
  <si>
    <t>Prihodi od financijske imovine</t>
  </si>
  <si>
    <t>Prihodi od nefinancijske imovine</t>
  </si>
  <si>
    <t>Prihod od  roba i usluga</t>
  </si>
  <si>
    <t>Administrativne (upravne) pristojbe</t>
  </si>
  <si>
    <t>Prihod od prodaje nefinancijske imovine</t>
  </si>
  <si>
    <t>Prihodi od prodaje materijalne imovine - prir. bogat.</t>
  </si>
  <si>
    <t>Prihodi od prodaje proizvedene dugotrajne imovine</t>
  </si>
  <si>
    <t>Prihodi od prodaje građevinskih objekata</t>
  </si>
  <si>
    <t>Ostali građevinski objekti</t>
  </si>
  <si>
    <t>1=(3+4+5)</t>
  </si>
  <si>
    <t>UKUPNO RASHODI/IZDACI</t>
  </si>
  <si>
    <t>Rashodi za zaposlene</t>
  </si>
  <si>
    <t>Plaće</t>
  </si>
  <si>
    <t>Ostali rashodi za zaposlene</t>
  </si>
  <si>
    <t>Doprinosi na plaće</t>
  </si>
  <si>
    <t>Materijalni rashodi</t>
  </si>
  <si>
    <t>Naknada troškova zaposlenima</t>
  </si>
  <si>
    <t>Rashodi za materijal i energiju</t>
  </si>
  <si>
    <t>Rashodi za usluge</t>
  </si>
  <si>
    <t xml:space="preserve"> Ostali nespomenuti rashodi poslovanja</t>
  </si>
  <si>
    <t>Financijski rashodi</t>
  </si>
  <si>
    <t>Kamate za primljene zajmove</t>
  </si>
  <si>
    <t>Ostali financijski rashodi</t>
  </si>
  <si>
    <t>Subvencije</t>
  </si>
  <si>
    <t>Subvencije trgovačkim društvima, obrtnicima, malim i srednjim poduzetnicima izvan javnog sektora</t>
  </si>
  <si>
    <t xml:space="preserve">Naknada građanima i kućanstvima </t>
  </si>
  <si>
    <t>Ostale naknade građanima i kućanstvima iz proračuna</t>
  </si>
  <si>
    <t>Donacije i ostali rashodi</t>
  </si>
  <si>
    <t>Tekuće donacije</t>
  </si>
  <si>
    <t>Kapitalne donacije</t>
  </si>
  <si>
    <t>Izvanredni rashodi</t>
  </si>
  <si>
    <t xml:space="preserve"> Rashodi za nabavu nefinancijske imovine</t>
  </si>
  <si>
    <t>Rashodi za nabavu neproizvedene dug.imovine</t>
  </si>
  <si>
    <t>Materijalna imovina prirodna bogatstva</t>
  </si>
  <si>
    <t>Rashodi za proizv.dugotraj. imovin</t>
  </si>
  <si>
    <t>Građevinski objekti</t>
  </si>
  <si>
    <t>Postrojenja i oprema</t>
  </si>
  <si>
    <t>Nematerijalna proizvedena imovina</t>
  </si>
  <si>
    <t>Izdaci za otplatu glavnice primljenih zajmova</t>
  </si>
  <si>
    <t>Otplata glavnice primljenih zajmova od banaka</t>
  </si>
  <si>
    <t>Šifra izvora</t>
  </si>
  <si>
    <t>Plan 2021.</t>
  </si>
  <si>
    <t>Projekcija   za 2023.g.</t>
  </si>
  <si>
    <t>Indeks 22/21</t>
  </si>
  <si>
    <t>Indeks  23/22</t>
  </si>
  <si>
    <t>Indeks  23/21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</si>
  <si>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</si>
  <si>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</si>
  <si>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</si>
  <si>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</si>
  <si>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</si>
  <si>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</si>
  <si>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</si>
  <si>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Ukupno po izvorima:</t>
  </si>
  <si>
    <t>II. POSEBNI DIO</t>
  </si>
  <si>
    <t>Rashodi i izdaci po organizacijskoj, programskoj i funkcijskoj klasifikaciji utvrđuju se kako slijedi:</t>
  </si>
  <si>
    <t xml:space="preserve">Šifra </t>
  </si>
  <si>
    <t>ŠIFRA</t>
  </si>
  <si>
    <t>Organizacijska</t>
  </si>
  <si>
    <t>Programska</t>
  </si>
  <si>
    <t>Izvor</t>
  </si>
  <si>
    <t>Funkcijska</t>
  </si>
  <si>
    <t>Program</t>
  </si>
  <si>
    <t>Program/ Projekt/ Aktivnost</t>
  </si>
  <si>
    <t>2</t>
  </si>
  <si>
    <t>3</t>
  </si>
  <si>
    <t>4</t>
  </si>
  <si>
    <t>5</t>
  </si>
  <si>
    <t>6</t>
  </si>
  <si>
    <t>7</t>
  </si>
  <si>
    <t>Projekt/Aktivnost</t>
  </si>
  <si>
    <t>VRSTA RASHODA I IZDATAKA</t>
  </si>
  <si>
    <t>2/1</t>
  </si>
  <si>
    <t>3/2</t>
  </si>
  <si>
    <t>3/1</t>
  </si>
  <si>
    <t>UKUPNO RASHODI I IZDACI</t>
  </si>
  <si>
    <t xml:space="preserve">RAZDJEL 001 :  OPĆINSKO VIJEĆE I OPĆINSKI NAČELNIK </t>
  </si>
  <si>
    <t xml:space="preserve">Glava 001 01 :    Općinsko vijeće </t>
  </si>
  <si>
    <t>P1000</t>
  </si>
  <si>
    <t xml:space="preserve"> </t>
  </si>
  <si>
    <t>Program 1000:   Donošenje akata i mjera iz djelokruga predstavničkog  tijela</t>
  </si>
  <si>
    <t>A1000 01</t>
  </si>
  <si>
    <t>Aktivnost:          Redovni rad Općinskog vijeća</t>
  </si>
  <si>
    <t>Funkcijska klasifikacija : 0111 Izvršna i zakonodavna tijela</t>
  </si>
  <si>
    <t>Naknade troškova vijećnicima</t>
  </si>
  <si>
    <t>Ostali nespomenuti rashodi poslovanja</t>
  </si>
  <si>
    <t>A1000 02</t>
  </si>
  <si>
    <t xml:space="preserve">Aktivnost:          Potpora radu političkih stranaka </t>
  </si>
  <si>
    <t>0111</t>
  </si>
  <si>
    <t>1</t>
  </si>
  <si>
    <t>Glava 001 02 :    Načelnik Općine</t>
  </si>
  <si>
    <t>P1001</t>
  </si>
  <si>
    <t>Program 1001:   Redovna djelatnost općinskog načelnika</t>
  </si>
  <si>
    <t>A1001 01</t>
  </si>
  <si>
    <t>Aktivnost:          Plaća načelnik</t>
  </si>
  <si>
    <t>Rashodi za zaposlene, Općinski načelnik i Jedinstvenu UO</t>
  </si>
  <si>
    <t>A1001 02</t>
  </si>
  <si>
    <t>Aktivnost:          Motorni benzin i dizel gorivo</t>
  </si>
  <si>
    <t>Rashodi za motorni benzin i dizel gorivo</t>
  </si>
  <si>
    <t>A1001 03</t>
  </si>
  <si>
    <t xml:space="preserve">Aktivnost:    Reprezentacija </t>
  </si>
  <si>
    <t xml:space="preserve">Reprezentacija </t>
  </si>
  <si>
    <t>A1001 04</t>
  </si>
  <si>
    <t>Aktivnost:   Proračunska pričuva</t>
  </si>
  <si>
    <t>RAZDJEL 002: JEDINSTVENI UPRAVNI ODJEL</t>
  </si>
  <si>
    <t xml:space="preserve">Glava 002 01: Jedinstveni upravni odjel </t>
  </si>
  <si>
    <t>P1002</t>
  </si>
  <si>
    <t>Program 1002:   Redovna djelatnost jedinstvenog upravnog odjela</t>
  </si>
  <si>
    <t>A1002 01</t>
  </si>
  <si>
    <t>Aktivnost:          Plaća djelatnici JUO</t>
  </si>
  <si>
    <t xml:space="preserve">Funkcijska klasifikacija : 0112 Financijski i fiskalni poslovi  </t>
  </si>
  <si>
    <t>Naknade troškova zaposlenima</t>
  </si>
  <si>
    <t>A1002 02</t>
  </si>
  <si>
    <t>Aktivnost:          Plaća djelatnici Javnih radova</t>
  </si>
  <si>
    <t>Rashodi za zaposlene- komunalni radnici HZZZ</t>
  </si>
  <si>
    <t>A1002 03</t>
  </si>
  <si>
    <t>Aktivnost:          Rashodi za zaposlene -Zaželi</t>
  </si>
  <si>
    <t xml:space="preserve">Funkcijska klasifikacija : 0112 Financijski i fiskalni poslovi </t>
  </si>
  <si>
    <t>A1003 01</t>
  </si>
  <si>
    <t>Aktivnost:          Nabava uredskog materijala</t>
  </si>
  <si>
    <t>Uredski materijal</t>
  </si>
  <si>
    <t>Literatura</t>
  </si>
  <si>
    <t>A1003 02</t>
  </si>
  <si>
    <t xml:space="preserve">Aktivnost:          Materijal i sredstva za čišćenje i održavanje </t>
  </si>
  <si>
    <t>Rashodi za materijal i energiju- sredstva za čišćenje i održavanje</t>
  </si>
  <si>
    <t>Rashodi za materijal i energiju- ostali rashodi</t>
  </si>
  <si>
    <t>A1003 03</t>
  </si>
  <si>
    <t xml:space="preserve">Aktivnost:          Električna energija  </t>
  </si>
  <si>
    <t>A1003 04</t>
  </si>
  <si>
    <t xml:space="preserve">Aktivnost:          Motorni benzin i dizel gorivo </t>
  </si>
  <si>
    <t>A1003 05</t>
  </si>
  <si>
    <t xml:space="preserve">Aktivnost:          Materijal i dijelovi za tekuće i investicijsko održavanje  </t>
  </si>
  <si>
    <t>Rashodi za materijal i dijelove za tekuće i investicijsko održavanje</t>
  </si>
  <si>
    <t>A1003 06</t>
  </si>
  <si>
    <t>Aktivnost:          Nabava sitnog inventara i auto guma</t>
  </si>
  <si>
    <t>Sitni inventar</t>
  </si>
  <si>
    <t>Auto gume</t>
  </si>
  <si>
    <t>P1004</t>
  </si>
  <si>
    <t>Program 1004: Rashodi za usluge</t>
  </si>
  <si>
    <t>A1004 01</t>
  </si>
  <si>
    <t>Aktivnost:   Usluge telefona, telefaksa, mobitela</t>
  </si>
  <si>
    <t>A1004 02</t>
  </si>
  <si>
    <t xml:space="preserve">Aktivnost:   Poštarina </t>
  </si>
  <si>
    <t>A1004 03</t>
  </si>
  <si>
    <t>Aktivnost:   Ostale usluge za komunikaciju i prijevoz</t>
  </si>
  <si>
    <t>A1004 04</t>
  </si>
  <si>
    <t>Aktivnost:   Usluge tekućeg i investicijskog održavanja</t>
  </si>
  <si>
    <t>Usluge tekućeg i investicijskog održavanja građevinskih objekata</t>
  </si>
  <si>
    <t>A1004 05</t>
  </si>
  <si>
    <t>A1004 06</t>
  </si>
  <si>
    <t>Rashodi za usluge opskrbe vodom</t>
  </si>
  <si>
    <t>A1004 07</t>
  </si>
  <si>
    <t>Funkcijska klasifikacija : 0510 Gospodarenje otpadom</t>
  </si>
  <si>
    <t xml:space="preserve">Rashodi za usluge </t>
  </si>
  <si>
    <t xml:space="preserve">Aktivnost:  Autorski ugovori i ugovori o djelu </t>
  </si>
  <si>
    <t>A1004 08</t>
  </si>
  <si>
    <t>Aktivnost:  Usluge odvjetnika i pravnog savjetovanja</t>
  </si>
  <si>
    <t>Aktivnost:  Geodetsko- katastarske usluge, uknjižba zemljišta</t>
  </si>
  <si>
    <t>A1004 09</t>
  </si>
  <si>
    <t>Aktivnost:  Ostale nespomenute usluge</t>
  </si>
  <si>
    <t>A1004 10</t>
  </si>
  <si>
    <t>Aktivnost:  Usluge registracije prijevoznih sredstava</t>
  </si>
  <si>
    <t>P1005</t>
  </si>
  <si>
    <t>Program 1005: Ostali nespomenuti rashodi</t>
  </si>
  <si>
    <t>A1005 01</t>
  </si>
  <si>
    <t>Aktivnost:   Izbori</t>
  </si>
  <si>
    <t xml:space="preserve">Naknada troškova osobama za provedbu izbora </t>
  </si>
  <si>
    <t>A1005 02</t>
  </si>
  <si>
    <t>Aktivnost:   Premije osiguranja</t>
  </si>
  <si>
    <t>A1005 03</t>
  </si>
  <si>
    <t>Aktivnost:    Reprezentacija - dan Općine</t>
  </si>
  <si>
    <t>A1005 04</t>
  </si>
  <si>
    <t>Aktivnost:   Članarine i norme</t>
  </si>
  <si>
    <t>Članarine i norme</t>
  </si>
  <si>
    <t>A1005 06</t>
  </si>
  <si>
    <t>Aktivnost:   Pristojbe i naknade</t>
  </si>
  <si>
    <t>A1005 07</t>
  </si>
  <si>
    <t>Aktivnost:   Troškovi sudskih postupaka</t>
  </si>
  <si>
    <t>A1005 08</t>
  </si>
  <si>
    <t>Aktivnost:   Rashodi protokola i ostali nespomenuti rashodi</t>
  </si>
  <si>
    <t>P1006</t>
  </si>
  <si>
    <t xml:space="preserve">Program 1006: Financijski rashodi </t>
  </si>
  <si>
    <t>A1006 01</t>
  </si>
  <si>
    <t>Aktivnost:   Bankarske usluge i usluge platnog prometa</t>
  </si>
  <si>
    <t>A1006 02</t>
  </si>
  <si>
    <t>Aktivnost:   Ostali nespomenuti financijski rashodi</t>
  </si>
  <si>
    <t>P1007</t>
  </si>
  <si>
    <t>Program 1007:   Subvencije</t>
  </si>
  <si>
    <t>A1007 01</t>
  </si>
  <si>
    <t xml:space="preserve">Aktivnost:   Sufinanciranje  programa za poljoprivrednike </t>
  </si>
  <si>
    <t xml:space="preserve">Subvencije </t>
  </si>
  <si>
    <t>P1008</t>
  </si>
  <si>
    <t>Program 1008:  Naknade građanima i kućanstvima iz proračuna</t>
  </si>
  <si>
    <t>A1008 01</t>
  </si>
  <si>
    <t xml:space="preserve">Aktivnost:   Studenti  stipendije i prijevoz </t>
  </si>
  <si>
    <t>Funkcijska klasifikacija : 094 Visoka naobrazba</t>
  </si>
  <si>
    <t>Naknade građanima i kućanstvima iz proračuna</t>
  </si>
  <si>
    <t>A1008 02</t>
  </si>
  <si>
    <t>Aktivnost:   Sufinanciranje prijevoza srednjoškolaca</t>
  </si>
  <si>
    <t>Funkcijska klasifikacija : 092 Srednjoškolsko obrazovanje</t>
  </si>
  <si>
    <t>A1008 03</t>
  </si>
  <si>
    <t>Aktivnost:   Potpora roditeljima za novorođeno dijete</t>
  </si>
  <si>
    <t>Funkcijska klasifikacija :1040 Obitelj i djeca</t>
  </si>
  <si>
    <t>A1008 05</t>
  </si>
  <si>
    <t>Aktivnost:   Naknade za bolest i invaliditet</t>
  </si>
  <si>
    <t>Funkcijska klasifikacija :1070 Socijalna pomoć stanovništvu</t>
  </si>
  <si>
    <t>A1008 06</t>
  </si>
  <si>
    <t>Aktivnost:   Ogrjev</t>
  </si>
  <si>
    <t>A1008 07</t>
  </si>
  <si>
    <t>Aktivnost:   Radne bilježnice za OŠ</t>
  </si>
  <si>
    <t>Funkcijska klasifikacija : 0912 Osnovno obrazovanje</t>
  </si>
  <si>
    <t>P1009</t>
  </si>
  <si>
    <t>Program 1009:  Donacije i ostali rashodi</t>
  </si>
  <si>
    <t>A1009 01</t>
  </si>
  <si>
    <t xml:space="preserve">Aktivnost:   Vjerske zajednice -pomoć u radu </t>
  </si>
  <si>
    <t>Funkcijska klasifikacija : 0840 Religijske i druge službe zajednice</t>
  </si>
  <si>
    <t>A1009 02</t>
  </si>
  <si>
    <t>Aktivnost:   Kulturne udruge - prema programu rada</t>
  </si>
  <si>
    <t>Funkcijska klasifikacija : 0820 Službe kulture</t>
  </si>
  <si>
    <t>A1009 03</t>
  </si>
  <si>
    <t>Aktivnost:   Sportske udruge -  prema programu rada</t>
  </si>
  <si>
    <t>Funkcijska klasifikacija : 0810 Službe rekreacije i sporta</t>
  </si>
  <si>
    <t>A1009 04</t>
  </si>
  <si>
    <t>1070</t>
  </si>
  <si>
    <t>Aktivnost:   Udruga hrvatskih branitelja proistekle iz Domovinskog rata</t>
  </si>
  <si>
    <t>Funkcijska klasifikacija : 1070 Socijalna pomoć stanovništvu koje nije obuhvaćeno redovnim socijalnim programima</t>
  </si>
  <si>
    <t>A1009 05</t>
  </si>
  <si>
    <t>P1010</t>
  </si>
  <si>
    <t>Program 1010:   Protupožarna i civilna zaštita</t>
  </si>
  <si>
    <t>A1010 01</t>
  </si>
  <si>
    <t>Funkcijska klasifikacija : 0320 Usluge protupožarne zaštite</t>
  </si>
  <si>
    <t>A1010 02</t>
  </si>
  <si>
    <t xml:space="preserve">Aktivnost:    Civilna zaštita i gorska služba spašavanja  </t>
  </si>
  <si>
    <t>Funkcijska klasifikacija : 0360 Rashodi za javni red i sigurnost koji nisu drugdje svrstani</t>
  </si>
  <si>
    <t>A1010 03</t>
  </si>
  <si>
    <t>Aktivnost:   Crveni križ Imotski</t>
  </si>
  <si>
    <t>P1011</t>
  </si>
  <si>
    <t>Program 1011:  Izgradnja objekata i uređenje komunalne infrastrukture</t>
  </si>
  <si>
    <t>K1011 01</t>
  </si>
  <si>
    <t xml:space="preserve">Kapitalni projekt:     Uređenje i sanacija lokalnih i nerazvrstanih cesta </t>
  </si>
  <si>
    <t>Funkcijska klasifikacija : 0451- Cestovni promet</t>
  </si>
  <si>
    <t>Rashodi za nabavu nefinancijske imovine</t>
  </si>
  <si>
    <t>Rashodi za nabavu proizvedene dugotrajne imovine</t>
  </si>
  <si>
    <t>K1011 02</t>
  </si>
  <si>
    <t>Funkcijska klasifikacija : 0660 Rashodi vezani uz stanovanje i kom. pogodnosti koji nisu drugdje svrstani</t>
  </si>
  <si>
    <t>K1011 03</t>
  </si>
  <si>
    <t xml:space="preserve">Kapitalni projekt:        Izgradnja vodovoda  </t>
  </si>
  <si>
    <t>Funkcijska klasifikacija : 0630 Opskrba vodom</t>
  </si>
  <si>
    <t>K1011 04</t>
  </si>
  <si>
    <t xml:space="preserve">Kapitalni projekt:       Izgradnja objekata odvodnje </t>
  </si>
  <si>
    <t>Funkcijska klasifikacija : 0610 Razvoj stanovanja</t>
  </si>
  <si>
    <t>K1011 05</t>
  </si>
  <si>
    <t>K1011 06</t>
  </si>
  <si>
    <t xml:space="preserve">Kapitalni projekt:       Izgradnja nogostupa </t>
  </si>
  <si>
    <t>K1011 07</t>
  </si>
  <si>
    <t>Funkcijska klasifikacija : 0640 Ulična rasvjeta</t>
  </si>
  <si>
    <t>K1011 08</t>
  </si>
  <si>
    <t>Kapitalni projekt: Izmjena Prostorni  plana</t>
  </si>
  <si>
    <t>Funkcijska klasifikacija : 0490 Ekonomski poslovi koji nisu drugdje svrstani</t>
  </si>
  <si>
    <t>K1011 10</t>
  </si>
  <si>
    <t>0810</t>
  </si>
  <si>
    <t>K1011 11</t>
  </si>
  <si>
    <t>K1011 12</t>
  </si>
  <si>
    <t xml:space="preserve">Kapitalni projekt:       Turistička zona </t>
  </si>
  <si>
    <t>Funkcijska klasifikacija : 0474 Višenamjenski razvojni projekti</t>
  </si>
  <si>
    <t>P1012</t>
  </si>
  <si>
    <t>Program 1012:   Održavanja objekata i uređaja komunalne infrastrukture i zaštita okoliša</t>
  </si>
  <si>
    <t>A1012 01</t>
  </si>
  <si>
    <t>Aktivnost:          Materijal i dijelovi za održavanje javne rasvjete</t>
  </si>
  <si>
    <t>A1012 02</t>
  </si>
  <si>
    <t>Aktivnost:          Uređenje prostora-sanacija odlagališta</t>
  </si>
  <si>
    <t>A1012 03</t>
  </si>
  <si>
    <t>Aktivnost:</t>
  </si>
  <si>
    <t xml:space="preserve"> Program izgrad, uređenja i održ. javnih hortikulturnih i dr.površina</t>
  </si>
  <si>
    <t>A1012 04</t>
  </si>
  <si>
    <t>REPUBLIKA HRVATSKA</t>
  </si>
  <si>
    <t>UKUPNO:</t>
  </si>
  <si>
    <t>Rashodi prema funkcijskoj klasifikaciji</t>
  </si>
  <si>
    <t>Projekcija za 2022. g</t>
  </si>
  <si>
    <t>Projekcija za 2023. g</t>
  </si>
  <si>
    <t>01</t>
  </si>
  <si>
    <t>Opće javne usluge</t>
  </si>
  <si>
    <t>011</t>
  </si>
  <si>
    <t xml:space="preserve">Izvršna i zakonodavna tijela, financijski i fiskalni poslovi, vanjski poslovi </t>
  </si>
  <si>
    <t xml:space="preserve">Izvršna i zakonodavna tijela </t>
  </si>
  <si>
    <t>0112</t>
  </si>
  <si>
    <t xml:space="preserve">Financijski i fiskalni poslovi </t>
  </si>
  <si>
    <t>03</t>
  </si>
  <si>
    <t>Javni red i sigurnost</t>
  </si>
  <si>
    <t>032</t>
  </si>
  <si>
    <t>Usluge protupožarne zaštite</t>
  </si>
  <si>
    <t>0320</t>
  </si>
  <si>
    <t>036</t>
  </si>
  <si>
    <t>Rashodi za javni red i sigurnost</t>
  </si>
  <si>
    <t>0360</t>
  </si>
  <si>
    <t>Rashodi za javni red i sigurnost koji nisu drugdje svrstani</t>
  </si>
  <si>
    <t>04</t>
  </si>
  <si>
    <t>Ekonomski poslovi</t>
  </si>
  <si>
    <t>042</t>
  </si>
  <si>
    <t>Poljoprivreda, šumarstvo, ribarstvo i lov</t>
  </si>
  <si>
    <t>0421</t>
  </si>
  <si>
    <t>Poljoprivreda</t>
  </si>
  <si>
    <t>045</t>
  </si>
  <si>
    <t>Promet</t>
  </si>
  <si>
    <t>0451</t>
  </si>
  <si>
    <t>Cestovni promet</t>
  </si>
  <si>
    <t>047</t>
  </si>
  <si>
    <t>Ostale industrije</t>
  </si>
  <si>
    <t>0473</t>
  </si>
  <si>
    <t>Turizam</t>
  </si>
  <si>
    <t>049</t>
  </si>
  <si>
    <t>Ekonomski poslovi koji nisu drugdje svrstani</t>
  </si>
  <si>
    <t>0490</t>
  </si>
  <si>
    <t>05</t>
  </si>
  <si>
    <t>Zaštita okoliša</t>
  </si>
  <si>
    <t>051</t>
  </si>
  <si>
    <t>Gospodarenje otpadom</t>
  </si>
  <si>
    <t>0510</t>
  </si>
  <si>
    <t>06</t>
  </si>
  <si>
    <t>Usluge unapređenja stanovanja i zajednice</t>
  </si>
  <si>
    <t>061</t>
  </si>
  <si>
    <t>Razvoj stanovanja</t>
  </si>
  <si>
    <t>0610</t>
  </si>
  <si>
    <t>063</t>
  </si>
  <si>
    <t>Opskrba vodom</t>
  </si>
  <si>
    <t>0630</t>
  </si>
  <si>
    <t>064</t>
  </si>
  <si>
    <t>Ulična rasvjeta</t>
  </si>
  <si>
    <t>0640</t>
  </si>
  <si>
    <t>066</t>
  </si>
  <si>
    <t>Rashodi vezani uz stanovanje i komunalne pogodnosti</t>
  </si>
  <si>
    <t>0660</t>
  </si>
  <si>
    <t>08</t>
  </si>
  <si>
    <t>Rekreacija, kultura i religija</t>
  </si>
  <si>
    <t>081</t>
  </si>
  <si>
    <t>Službe rekreacije i sporta</t>
  </si>
  <si>
    <t>082</t>
  </si>
  <si>
    <t>Službe kulture</t>
  </si>
  <si>
    <t>0820</t>
  </si>
  <si>
    <t>083</t>
  </si>
  <si>
    <t>Službe emitiranja i izdavanja</t>
  </si>
  <si>
    <t>084</t>
  </si>
  <si>
    <t>Religijske i druge službe zajednice</t>
  </si>
  <si>
    <t>0840</t>
  </si>
  <si>
    <t>09</t>
  </si>
  <si>
    <t>Obrazovanje</t>
  </si>
  <si>
    <t>091</t>
  </si>
  <si>
    <t xml:space="preserve">Predškolsko i osnovno obrazovanje </t>
  </si>
  <si>
    <t>0911</t>
  </si>
  <si>
    <t>Predškolsko obrazovanje</t>
  </si>
  <si>
    <t>0912</t>
  </si>
  <si>
    <t>Osnovno obrazovanje</t>
  </si>
  <si>
    <t>092</t>
  </si>
  <si>
    <t xml:space="preserve">Srednjoškolsko obrazovanje </t>
  </si>
  <si>
    <t>0922</t>
  </si>
  <si>
    <t>Više srednjoškolsko obrazovanje</t>
  </si>
  <si>
    <t>094</t>
  </si>
  <si>
    <t>Visoka naobrazba</t>
  </si>
  <si>
    <t>0942</t>
  </si>
  <si>
    <t>Visoka naobrazba I i II stupanj</t>
  </si>
  <si>
    <t>Socijalna zaštita</t>
  </si>
  <si>
    <t>Obitelj i djeca</t>
  </si>
  <si>
    <t>Socijalna pomoć stanovništvu koje nije obuhvaćeno redovnim socijalnim progr.</t>
  </si>
  <si>
    <t>OPĆINSKO VIJEĆE</t>
  </si>
  <si>
    <t>Ostali rashodi za zaposlene (Božićnica, regres)</t>
  </si>
  <si>
    <t xml:space="preserve">Naknade troškova zaposlenima za službena putovanja </t>
  </si>
  <si>
    <t>Rashodi za zaposlene - Dječji vrtić "Ribica"</t>
  </si>
  <si>
    <t>Aktivnost:   Iznošenje i odvoz smeća- Općinska zgrada i groblja</t>
  </si>
  <si>
    <t>Aktivnost:   Opskrba vodom - Općinska zgrada i groblja</t>
  </si>
  <si>
    <r>
      <t>Aktivnost:   Ostale komunalne usluge - Odlagalište "Kozjačić</t>
    </r>
    <r>
      <rPr>
        <sz val="10"/>
        <rFont val="Times New Roman"/>
        <family val="1"/>
        <charset val="238"/>
      </rPr>
      <t>"</t>
    </r>
  </si>
  <si>
    <t xml:space="preserve">Aktivnost:   Informatička podrška – računalne usluge </t>
  </si>
  <si>
    <t>Rashodi za usluge - Axiom</t>
  </si>
  <si>
    <t>Rashodi za usluge- Leprinka</t>
  </si>
  <si>
    <t>Rashodi za usluge - Mobes kvaliteta</t>
  </si>
  <si>
    <t>Rashodi za usluge - Petrichor media</t>
  </si>
  <si>
    <t>Ostali financijski rashodi - HPB, Fina</t>
  </si>
  <si>
    <t>Funkcijska klasifikacija : 0421 Poljoprivreda i poduzetnici</t>
  </si>
  <si>
    <t>A1007 02</t>
  </si>
  <si>
    <t xml:space="preserve">Aktivnost:   Sufinanciranje putnih troškova liječnika </t>
  </si>
  <si>
    <t>Funkcijska klasifikacija : 1040 Obitelj i djeca</t>
  </si>
  <si>
    <t>Aktivnost:   Najam prostora ambulante</t>
  </si>
  <si>
    <t>Aktivnost:   Sufinanciranje udžbenika</t>
  </si>
  <si>
    <t>Kapitalni projekt:       Izgradnja javne rasvjete - Područje Općine Podbablje</t>
  </si>
  <si>
    <t>A1000 03</t>
  </si>
  <si>
    <t>Povrat kredita - Dječji vrtić Drum</t>
  </si>
  <si>
    <t>Kamate za primljene kredite i zajmove</t>
  </si>
  <si>
    <t>Izdaci za financijsku otplatu zajmova</t>
  </si>
  <si>
    <t>Izdaci za otplatu glavnice primljenih kredita i zajmova</t>
  </si>
  <si>
    <t>Otplata glavnice primljenih kredita i zajmova od kreditnih i ostalih financijskih institucija izvan javnog sektora</t>
  </si>
  <si>
    <t>A1009 06</t>
  </si>
  <si>
    <t>Aktivnost:   Sufinanciranje rada TIC Imotski</t>
  </si>
  <si>
    <t>A1009 07</t>
  </si>
  <si>
    <t>Aktivnost:   Sufinanciranje rada Imotsko srce</t>
  </si>
  <si>
    <t>Funkcijska klasifikacija : 1070 Socijalna pomoć stanovništvu koje nije obuhvaćeno redovnim socijalnim progr.</t>
  </si>
  <si>
    <t>Mrežarina</t>
  </si>
  <si>
    <t>Tekuće donacije - NK Kamen</t>
  </si>
  <si>
    <t>Tekuće donacije- ŠD Drum</t>
  </si>
  <si>
    <t>Tekuće donacije - ŠD Grubine</t>
  </si>
  <si>
    <t>Tekuće donacije - ŠD Hršćevani</t>
  </si>
  <si>
    <t>Tekuće donacije - ŠD Kamenmost</t>
  </si>
  <si>
    <t>Tekuće donacije - ŠD Podbablje Gornje</t>
  </si>
  <si>
    <t>Tekuće donacije - ŠD Poljica</t>
  </si>
  <si>
    <t>Tekuće donacije - Župa sv. Ane Poljica</t>
  </si>
  <si>
    <t>Tekuće donacije - Župa sv. Luke</t>
  </si>
  <si>
    <t>Tekuće donacije - Taekwondoo klub Imotska</t>
  </si>
  <si>
    <t>Aktivnost:   Lovačke udruge</t>
  </si>
  <si>
    <t>0422</t>
  </si>
  <si>
    <t>Ribarstvo i lov</t>
  </si>
  <si>
    <t>Funkcijska klasifikacija : 0422 Ribarstvo i lov</t>
  </si>
  <si>
    <t>Tekuće donacije - KUU Ujević</t>
  </si>
  <si>
    <t>Tekuće donacije - sv. Marko</t>
  </si>
  <si>
    <t>Tekuće donacije - KUD Bijele Ruže</t>
  </si>
  <si>
    <t>Tekuće donacije - Brdo ljubavi</t>
  </si>
  <si>
    <t>Tekuće donacije - Magic time Vinyl fest</t>
  </si>
  <si>
    <t>Tekuće donacije - Cvit razgovora</t>
  </si>
  <si>
    <t>Tekuće donacije - Ostale kulturne udruge</t>
  </si>
  <si>
    <t>Tekuće donacije - Ostale sportske udruge</t>
  </si>
  <si>
    <t>Građevinski objekti - Drum</t>
  </si>
  <si>
    <t>Građevinski objekti - Grubine</t>
  </si>
  <si>
    <t>Građevinski objekti - Hršćevani</t>
  </si>
  <si>
    <t>Građevinski objekti - Ivanbegovina</t>
  </si>
  <si>
    <t>Građevinski objekti - Kamenmost</t>
  </si>
  <si>
    <t>Građevinski objekti - Krivodol</t>
  </si>
  <si>
    <t>Građevinski objekti - Podbablje Gornje</t>
  </si>
  <si>
    <t>Građevinski objekti - Poljica</t>
  </si>
  <si>
    <t>Kapitalni projekt:       Izgradnja  groblja sv. Ana</t>
  </si>
  <si>
    <t>Kapitalni projekt:       Izgradnja  groblja sv. Luka</t>
  </si>
  <si>
    <t>Kapitalni projekt:       Izgradnja  groblja sv. Marko</t>
  </si>
  <si>
    <t>Funkcijska klasifikacija : 0111 Izvršna i zakonodavna tijela - LAG Adrion</t>
  </si>
  <si>
    <t>Funkcijska klasifikacija : 0111 Izvršna i zakonodavna tijela - Fond za zaštitu okoliša i energetske učinkovitosti</t>
  </si>
  <si>
    <t>A1005 05</t>
  </si>
  <si>
    <t>A1007 03</t>
  </si>
  <si>
    <t>Aktivnost:   Dječji vrtić Loptica</t>
  </si>
  <si>
    <t>Aktivnost:   Dječiji vrtić Zmijavci</t>
  </si>
  <si>
    <t>Funkcijska klasifikacija : 0911 Predškolsko obrazovanje</t>
  </si>
  <si>
    <t>Rashodi za usluge - Promet i prostor</t>
  </si>
  <si>
    <t>A1004 11</t>
  </si>
  <si>
    <t>Aktivnost:  Projekt Dječji vrtić "Ribica"</t>
  </si>
  <si>
    <t>0911 Predškolsko obrazovanje</t>
  </si>
  <si>
    <t>Rashodi za usluge - Poduzetnički centar Vrgorac</t>
  </si>
  <si>
    <t>A1002 04</t>
  </si>
  <si>
    <t>Aktivnost:          Plaća koordinatora projekta dječjeg vrtića "Ribica"</t>
  </si>
  <si>
    <t>P1003</t>
  </si>
  <si>
    <t>Program 1003: Rashodi za meterijal i energiju</t>
  </si>
  <si>
    <t>Funkcijska klasifikacija : 0451 Cestovni promet</t>
  </si>
  <si>
    <t>A1012 05</t>
  </si>
  <si>
    <t>Aktivnost:          Usluge tekućeg i investicijskog održavanja nerazvrstavnih cesta</t>
  </si>
  <si>
    <t>Aktivnost:          Usluge tekućeg i investicijskog održavanja cesta u zimskim uvjetima</t>
  </si>
  <si>
    <t>A1004 12</t>
  </si>
  <si>
    <t>A1004 13</t>
  </si>
  <si>
    <t>A1004 14</t>
  </si>
  <si>
    <t>A1004 15</t>
  </si>
  <si>
    <t>Aktivnost:  Zatezne kamate iz poslovnih odnosa - Lolić</t>
  </si>
  <si>
    <t>Aktivnost:   Dječiji vrtić Zagvozd</t>
  </si>
  <si>
    <t xml:space="preserve"> za 2024.g.</t>
  </si>
  <si>
    <t>Pomoći iz državnog proračuna temeljem prijenosa EU sredstava ( Projekt Ribica)</t>
  </si>
  <si>
    <t>Tekuće pomoći od zavoda za zapošljavanje</t>
  </si>
  <si>
    <t>Prihodi od HT-a</t>
  </si>
  <si>
    <t>Prihodi od grobne naknade</t>
  </si>
  <si>
    <t>Prihodi od iznajmljivanja mrtvačnice</t>
  </si>
  <si>
    <t>Prihodi od komunalnog doprinosa</t>
  </si>
  <si>
    <t>Prihodi od komunalne naknade</t>
  </si>
  <si>
    <t>Kazne za nezakonato izgrađene kuće</t>
  </si>
  <si>
    <t>Vodni doprinod</t>
  </si>
  <si>
    <t>Turistička pristojba</t>
  </si>
  <si>
    <t>Prihodi od prodaje proizvoda i roba te pruženih usluga i prihodi od donacija</t>
  </si>
  <si>
    <t>Prihodi od pruženih usluga - Naknada za uređenje voda</t>
  </si>
  <si>
    <t>2022.</t>
  </si>
  <si>
    <t>Pomoći proračunu iz drugih proračuna - Fiskalno izravnanje</t>
  </si>
  <si>
    <t>Tekuće pomoći od županije</t>
  </si>
  <si>
    <t>A1009 10</t>
  </si>
  <si>
    <t>A1012 06</t>
  </si>
  <si>
    <t>Aktivnost:   Usluge tekućeg i investicijskog održavanja-Zgrada općine</t>
  </si>
  <si>
    <t>Uredska oprema i namještaj</t>
  </si>
  <si>
    <t>Pomoći proračunskim korisnicima drugog proračuna</t>
  </si>
  <si>
    <t>2022.g</t>
  </si>
  <si>
    <t>Plan 2022.</t>
  </si>
  <si>
    <t>Projekcija   za 2024.g.</t>
  </si>
  <si>
    <t>Kapitalne pomoći od županije</t>
  </si>
  <si>
    <t>Kapitalne potpore iz proračuna - Električno vozilo</t>
  </si>
  <si>
    <t>2022. g</t>
  </si>
  <si>
    <t>2023. g</t>
  </si>
  <si>
    <t>2024. g</t>
  </si>
  <si>
    <t>A1012 07</t>
  </si>
  <si>
    <t>Aktivnost:          Usluge projektiranja</t>
  </si>
  <si>
    <t>Rashodi za usluge - Županijska cesta Grubine-Drum-Hršćevani</t>
  </si>
  <si>
    <t>Rashodi za usluge - Županijska cesta Grubine-Perinuša</t>
  </si>
  <si>
    <t>Rashodi za usluge - Runčev put</t>
  </si>
  <si>
    <t>Funkcijska klasifikacija :0473 Turizam</t>
  </si>
  <si>
    <t xml:space="preserve">Funkcijska klasifikacija : 0111 Izvršna i zakonodavna tijela </t>
  </si>
  <si>
    <t>D</t>
  </si>
  <si>
    <t>RASPOLOŽIVA SREDSTVA IZ PRETHODNIH GODINA</t>
  </si>
  <si>
    <t>VLASTITI IZVORI FINANCIRANJA</t>
  </si>
  <si>
    <t>0474</t>
  </si>
  <si>
    <t>Višenamjenski razvojni projekti</t>
  </si>
  <si>
    <t>K1011 09</t>
  </si>
  <si>
    <t>K1011 13</t>
  </si>
  <si>
    <t>Zemljište</t>
  </si>
  <si>
    <t>Rashodi za nabavu neproizvedene dugotrajne imovine</t>
  </si>
  <si>
    <t>Kapitalni projekt:       Izgradnja  groblja- zemljište</t>
  </si>
  <si>
    <t>K1011 14</t>
  </si>
  <si>
    <t>Kapitalni projekt:  Projekt staračkog doma</t>
  </si>
  <si>
    <t>A1012 08</t>
  </si>
  <si>
    <t>Prijevozna sredstva</t>
  </si>
  <si>
    <t>Aktivnost:      Električno vozilo</t>
  </si>
  <si>
    <t>Rashodi za usluge - Najam kopirnog aparata i održavanje servera</t>
  </si>
  <si>
    <t>Naknada za uređenje voda</t>
  </si>
  <si>
    <t>Primljeni zajmovi od banaka i ostalih financijskih institucija izvan javnog sektora - HBOR</t>
  </si>
  <si>
    <t>Primljeni zajmovi od banaka i ostalih financijskih institucija izvan javnog sektora - HPB</t>
  </si>
  <si>
    <t>A1012 09</t>
  </si>
  <si>
    <t>Aktivnost:          Kante za odvojeno prikupljanje otpada</t>
  </si>
  <si>
    <t xml:space="preserve">Povrat poreza i prireza na dohodak po godišnjoj prijavi </t>
  </si>
  <si>
    <t>OPĆINA PODBABLJE</t>
  </si>
  <si>
    <t>Fond za zaštitu okoliša i ner. Učink.</t>
  </si>
  <si>
    <t>Naknada za potpomognutu oplodnju</t>
  </si>
  <si>
    <t>Tekuće donacije - Rukomrtni klub Imotski</t>
  </si>
  <si>
    <t>Aktivnost:   Ulaganje u školstvo</t>
  </si>
  <si>
    <t>Kapitalni projekt:       Izgradnaj i opremanje dječjeg vrtića u općini Podbablje</t>
  </si>
  <si>
    <t xml:space="preserve">Na temelju članka 39. Zakona o proračunu (N.N. RH br. 144/21) i članka 27. Statuta općine Podbablje (Službeni glasnik općine Podbablje br. 2/13) općinsko vijeće općine Podbablje je na 5. sjednici održanoj 18.12.2021. donijelo: </t>
  </si>
  <si>
    <t>PRORAČUN OPĆINE PODBABLE ZA 2022. G. I PROJEKCIJE PRORAČUNA ZA 2023. I 2024. G.</t>
  </si>
  <si>
    <t>Proračun općine Podbablje za 2022. godinu sastoji se od:</t>
  </si>
  <si>
    <t>Proračun općine Podbablje za 2022. godinu stupa na  snagu osmog dana od objave u Službenom glasniku općine Podbablje, a primjenjuje se od 01.01.2022. godine</t>
  </si>
  <si>
    <t>KLASA: 400-01/01-21/1</t>
  </si>
  <si>
    <t>URBROJ: 2129-05/01-21-1</t>
  </si>
  <si>
    <t>DRUM, 18.12.2021.</t>
  </si>
  <si>
    <t>PREDSJEDNIK OPĆINSKOG VIJEĆA</t>
  </si>
  <si>
    <t>LJUBOMIR KLJENAK</t>
  </si>
  <si>
    <t xml:space="preserve">SPLITSKO-DALMATINSKA ŽUPANIJA </t>
  </si>
  <si>
    <t>Članak 3.</t>
  </si>
  <si>
    <t>ASK Imotski sokolovi</t>
  </si>
  <si>
    <t xml:space="preserve">Ostali građevinski objekti  </t>
  </si>
  <si>
    <t>Kapitalni projekt:   Izgradnja i opremanje igrališta</t>
  </si>
  <si>
    <t>Izgradnja dječjeg vrtića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</si>
</sst>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mmm/dd"/>
    <numFmt numFmtId="166" formatCode="* #,##0.00\ ;\-* #,##0.00\ ;* \-#\ ;@\ "/>
    <numFmt numFmtId="167" formatCode="* #,##0.000\ ;\-* #,##0.000\ ;* \-#\ ;@\ "/>
    <numFmt numFmtId="168" formatCode="* #,##0\ ;\-* #,##0\ ;* \-#\ ;@\ "/>
    <numFmt numFmtId="169" formatCode="0.0"/>
  </numFmts>
  <fonts count="41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charset val="238"/>
    </font>
    <font>
      <sz val="10"/>
      <color indexed="8"/>
      <name val="Arial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sz val="19"/>
      <color indexed="48"/>
      <name val="Arial"/>
      <charset val="238"/>
    </font>
    <font>
      <sz val="10"/>
      <color indexed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 val="double"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sz val="10"/>
      <name val="Arial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50"/>
        <bgColor indexed="51"/>
      </patternFill>
    </fill>
    <fill>
      <patternFill patternType="solid">
        <fgColor indexed="41"/>
        <bgColor indexed="44"/>
      </patternFill>
    </fill>
    <fill>
      <patternFill patternType="solid">
        <fgColor indexed="54"/>
        <bgColor indexed="19"/>
      </patternFill>
    </fill>
    <fill>
      <patternFill patternType="solid">
        <fgColor indexed="26"/>
        <bgColor indexed="9"/>
      </patternFill>
    </fill>
    <fill>
      <patternFill patternType="solid">
        <fgColor indexed="15"/>
        <bgColor indexed="35"/>
      </patternFill>
    </fill>
    <fill>
      <patternFill patternType="solid">
        <fgColor indexed="63"/>
        <bgColor indexed="59"/>
      </patternFill>
    </fill>
    <fill>
      <patternFill patternType="solid">
        <fgColor theme="4" tint="-0.249977111117893"/>
        <bgColor indexed="51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59999389629810485"/>
        <bgColor indexed="5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/>
        <bgColor indexed="51"/>
      </patternFill>
    </fill>
    <fill>
      <patternFill patternType="solid">
        <fgColor theme="7" tint="0.59999389629810485"/>
        <bgColor indexed="51"/>
      </patternFill>
    </fill>
    <fill>
      <patternFill patternType="solid">
        <fgColor theme="5" tint="0.59999389629810485"/>
        <bgColor indexed="51"/>
      </patternFill>
    </fill>
    <fill>
      <patternFill patternType="solid">
        <fgColor theme="3" tint="0.79998168889431442"/>
        <bgColor indexed="51"/>
      </patternFill>
    </fill>
    <fill>
      <patternFill patternType="solid">
        <fgColor theme="3" tint="0.59999389629810485"/>
        <bgColor indexed="51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166" fontId="40" fillId="0" borderId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13" borderId="0" applyNumberFormat="0" applyBorder="0" applyAlignment="0" applyProtection="0"/>
    <xf numFmtId="0" fontId="1" fillId="0" borderId="0"/>
    <xf numFmtId="0" fontId="6" fillId="13" borderId="3" applyNumberFormat="0" applyProtection="0">
      <alignment vertical="center"/>
    </xf>
    <xf numFmtId="0" fontId="7" fillId="13" borderId="3" applyNumberFormat="0" applyProtection="0">
      <alignment vertical="center"/>
    </xf>
    <xf numFmtId="0" fontId="6" fillId="13" borderId="3" applyNumberFormat="0" applyProtection="0">
      <alignment horizontal="left" vertical="center" indent="1"/>
    </xf>
    <xf numFmtId="0" fontId="6" fillId="13" borderId="3" applyNumberFormat="0" applyProtection="0">
      <alignment horizontal="left" vertical="top" indent="1"/>
    </xf>
    <xf numFmtId="0" fontId="6" fillId="14" borderId="0" applyNumberFormat="0" applyProtection="0">
      <alignment horizontal="left" vertical="center" indent="1"/>
    </xf>
    <xf numFmtId="0" fontId="8" fillId="2" borderId="3" applyNumberFormat="0" applyProtection="0">
      <alignment horizontal="right" vertical="center"/>
    </xf>
    <xf numFmtId="0" fontId="8" fillId="5" borderId="3" applyNumberFormat="0" applyProtection="0">
      <alignment horizontal="right" vertical="center"/>
    </xf>
    <xf numFmtId="0" fontId="8" fillId="9" borderId="3" applyNumberFormat="0" applyProtection="0">
      <alignment horizontal="right" vertical="center"/>
    </xf>
    <xf numFmtId="0" fontId="8" fillId="7" borderId="3" applyNumberFormat="0" applyProtection="0">
      <alignment horizontal="right" vertical="center"/>
    </xf>
    <xf numFmtId="0" fontId="8" fillId="8" borderId="3" applyNumberFormat="0" applyProtection="0">
      <alignment horizontal="right" vertical="center"/>
    </xf>
    <xf numFmtId="0" fontId="8" fillId="11" borderId="3" applyNumberFormat="0" applyProtection="0">
      <alignment horizontal="right" vertical="center"/>
    </xf>
    <xf numFmtId="0" fontId="8" fillId="10" borderId="3" applyNumberFormat="0" applyProtection="0">
      <alignment horizontal="right" vertical="center"/>
    </xf>
    <xf numFmtId="0" fontId="8" fillId="15" borderId="3" applyNumberFormat="0" applyProtection="0">
      <alignment horizontal="right" vertical="center"/>
    </xf>
    <xf numFmtId="0" fontId="8" fillId="6" borderId="3" applyNumberFormat="0" applyProtection="0">
      <alignment horizontal="right" vertical="center"/>
    </xf>
    <xf numFmtId="0" fontId="6" fillId="16" borderId="4" applyNumberFormat="0" applyProtection="0">
      <alignment horizontal="left" vertical="center" indent="1"/>
    </xf>
    <xf numFmtId="0" fontId="8" fillId="3" borderId="0" applyNumberFormat="0" applyProtection="0">
      <alignment horizontal="left" vertical="center" indent="1"/>
    </xf>
    <xf numFmtId="0" fontId="9" fillId="17" borderId="0" applyNumberFormat="0" applyProtection="0">
      <alignment horizontal="left" vertical="center" indent="1"/>
    </xf>
    <xf numFmtId="0" fontId="6" fillId="14" borderId="3" applyNumberFormat="0" applyProtection="0">
      <alignment horizontal="center" vertical="top"/>
    </xf>
    <xf numFmtId="0" fontId="10" fillId="3" borderId="0" applyNumberFormat="0" applyProtection="0">
      <alignment horizontal="left" vertical="center" indent="1"/>
    </xf>
    <xf numFmtId="0" fontId="10" fillId="14" borderId="0" applyNumberFormat="0" applyProtection="0">
      <alignment horizontal="left" vertical="center" indent="1"/>
    </xf>
    <xf numFmtId="0" fontId="11" fillId="17" borderId="3" applyNumberFormat="0" applyProtection="0">
      <alignment horizontal="left" vertical="center" indent="1"/>
    </xf>
    <xf numFmtId="0" fontId="12" fillId="17" borderId="3" applyNumberFormat="0" applyProtection="0">
      <alignment horizontal="left" vertical="top" indent="1"/>
    </xf>
    <xf numFmtId="0" fontId="11" fillId="14" borderId="3" applyNumberFormat="0" applyProtection="0">
      <alignment horizontal="left" vertical="center" indent="1"/>
    </xf>
    <xf numFmtId="0" fontId="40" fillId="14" borderId="3" applyNumberFormat="0" applyProtection="0">
      <alignment horizontal="left" vertical="top" indent="1"/>
    </xf>
    <xf numFmtId="0" fontId="40" fillId="4" borderId="3" applyNumberFormat="0" applyProtection="0">
      <alignment horizontal="left" vertical="center" indent="1"/>
    </xf>
    <xf numFmtId="0" fontId="40" fillId="4" borderId="3" applyNumberFormat="0" applyProtection="0">
      <alignment horizontal="left" vertical="top" indent="1"/>
    </xf>
    <xf numFmtId="0" fontId="40" fillId="3" borderId="3" applyNumberFormat="0" applyProtection="0">
      <alignment horizontal="left" vertical="center" indent="1"/>
    </xf>
    <xf numFmtId="0" fontId="40" fillId="3" borderId="3" applyNumberFormat="0" applyProtection="0">
      <alignment horizontal="left" vertical="top" indent="1"/>
    </xf>
    <xf numFmtId="0" fontId="8" fillId="18" borderId="3" applyNumberFormat="0" applyProtection="0">
      <alignment vertical="center"/>
    </xf>
    <xf numFmtId="0" fontId="13" fillId="18" borderId="3" applyNumberFormat="0" applyProtection="0">
      <alignment vertical="center"/>
    </xf>
    <xf numFmtId="0" fontId="8" fillId="18" borderId="3" applyNumberFormat="0" applyProtection="0">
      <alignment horizontal="left" vertical="center" indent="1"/>
    </xf>
    <xf numFmtId="0" fontId="8" fillId="18" borderId="3" applyNumberFormat="0" applyProtection="0">
      <alignment horizontal="left" vertical="top" indent="1"/>
    </xf>
    <xf numFmtId="0" fontId="14" fillId="3" borderId="3" applyNumberFormat="0" applyProtection="0">
      <alignment horizontal="right" vertical="center"/>
    </xf>
    <xf numFmtId="0" fontId="13" fillId="3" borderId="3" applyNumberFormat="0" applyProtection="0">
      <alignment horizontal="right" vertical="center"/>
    </xf>
    <xf numFmtId="0" fontId="8" fillId="14" borderId="3" applyNumberFormat="0" applyProtection="0">
      <alignment horizontal="left" vertical="center" indent="1"/>
    </xf>
    <xf numFmtId="0" fontId="6" fillId="14" borderId="3" applyNumberFormat="0" applyProtection="0">
      <alignment horizontal="center" vertical="top" wrapText="1"/>
    </xf>
    <xf numFmtId="0" fontId="15" fillId="19" borderId="0" applyNumberFormat="0" applyProtection="0">
      <alignment horizontal="left" vertical="center" indent="1"/>
    </xf>
    <xf numFmtId="0" fontId="16" fillId="3" borderId="3" applyNumberFormat="0" applyProtection="0">
      <alignment horizontal="right" vertical="center"/>
    </xf>
  </cellStyleXfs>
  <cellXfs count="306">
    <xf numFmtId="0" fontId="0" fillId="0" borderId="0" xfId="0"/>
    <xf numFmtId="0" fontId="17" fillId="0" borderId="0" xfId="6" applyFont="1"/>
    <xf numFmtId="0" fontId="18" fillId="0" borderId="0" xfId="6" applyFont="1"/>
    <xf numFmtId="164" fontId="17" fillId="0" borderId="0" xfId="6" applyNumberFormat="1" applyFont="1"/>
    <xf numFmtId="0" fontId="21" fillId="0" borderId="0" xfId="6" applyFont="1" applyAlignment="1">
      <alignment horizontal="justify"/>
    </xf>
    <xf numFmtId="0" fontId="22" fillId="0" borderId="0" xfId="6" applyFont="1" applyAlignment="1">
      <alignment horizontal="center"/>
    </xf>
    <xf numFmtId="0" fontId="21" fillId="0" borderId="0" xfId="6" applyFont="1"/>
    <xf numFmtId="0" fontId="20" fillId="0" borderId="0" xfId="6" applyFont="1"/>
    <xf numFmtId="0" fontId="22" fillId="0" borderId="0" xfId="6" applyFont="1"/>
    <xf numFmtId="0" fontId="23" fillId="0" borderId="0" xfId="6" applyFont="1"/>
    <xf numFmtId="0" fontId="24" fillId="0" borderId="0" xfId="6" applyFont="1"/>
    <xf numFmtId="0" fontId="21" fillId="0" borderId="7" xfId="6" applyFont="1" applyBorder="1" applyAlignment="1">
      <alignment vertical="top" wrapText="1"/>
    </xf>
    <xf numFmtId="0" fontId="21" fillId="0" borderId="7" xfId="6" applyFont="1" applyBorder="1" applyAlignment="1">
      <alignment horizontal="center" vertical="top" wrapText="1"/>
    </xf>
    <xf numFmtId="0" fontId="22" fillId="0" borderId="8" xfId="6" applyFont="1" applyBorder="1" applyAlignment="1">
      <alignment horizontal="center" vertical="top" wrapText="1"/>
    </xf>
    <xf numFmtId="165" fontId="22" fillId="0" borderId="8" xfId="6" applyNumberFormat="1" applyFont="1" applyBorder="1" applyAlignment="1">
      <alignment horizontal="center" vertical="top" wrapText="1"/>
    </xf>
    <xf numFmtId="164" fontId="22" fillId="0" borderId="8" xfId="6" applyNumberFormat="1" applyFont="1" applyBorder="1" applyAlignment="1">
      <alignment horizontal="center" vertical="top" wrapText="1"/>
    </xf>
    <xf numFmtId="0" fontId="23" fillId="0" borderId="9" xfId="6" applyFont="1" applyBorder="1" applyAlignment="1">
      <alignment vertical="top" wrapText="1"/>
    </xf>
    <xf numFmtId="0" fontId="21" fillId="0" borderId="9" xfId="6" applyFont="1" applyBorder="1" applyAlignment="1">
      <alignment horizontal="center" vertical="top" wrapText="1"/>
    </xf>
    <xf numFmtId="0" fontId="22" fillId="0" borderId="10" xfId="6" applyFont="1" applyBorder="1" applyAlignment="1">
      <alignment horizontal="center" vertical="top" wrapText="1"/>
    </xf>
    <xf numFmtId="164" fontId="22" fillId="0" borderId="10" xfId="6" applyNumberFormat="1" applyFont="1" applyBorder="1" applyAlignment="1">
      <alignment horizontal="center" vertical="top" wrapText="1"/>
    </xf>
    <xf numFmtId="0" fontId="23" fillId="0" borderId="11" xfId="6" applyFont="1" applyBorder="1" applyAlignment="1">
      <alignment vertical="top" wrapText="1"/>
    </xf>
    <xf numFmtId="0" fontId="21" fillId="0" borderId="11" xfId="6" applyFont="1" applyBorder="1" applyAlignment="1">
      <alignment horizontal="center" vertical="top" wrapText="1"/>
    </xf>
    <xf numFmtId="0" fontId="22" fillId="0" borderId="12" xfId="6" applyFont="1" applyBorder="1" applyAlignment="1">
      <alignment horizontal="center" vertical="top" wrapText="1"/>
    </xf>
    <xf numFmtId="164" fontId="22" fillId="0" borderId="12" xfId="6" applyNumberFormat="1" applyFont="1" applyBorder="1" applyAlignment="1">
      <alignment horizontal="center" vertical="top" wrapText="1"/>
    </xf>
    <xf numFmtId="49" fontId="22" fillId="0" borderId="12" xfId="6" applyNumberFormat="1" applyFont="1" applyBorder="1" applyAlignment="1">
      <alignment horizontal="center" vertical="top" wrapText="1"/>
    </xf>
    <xf numFmtId="0" fontId="21" fillId="0" borderId="13" xfId="6" applyFont="1" applyBorder="1" applyAlignment="1">
      <alignment vertical="top" wrapText="1"/>
    </xf>
    <xf numFmtId="3" fontId="23" fillId="0" borderId="13" xfId="6" applyNumberFormat="1" applyFont="1" applyBorder="1" applyAlignment="1">
      <alignment horizontal="right" vertical="top" wrapText="1"/>
    </xf>
    <xf numFmtId="164" fontId="23" fillId="0" borderId="13" xfId="6" applyNumberFormat="1" applyFont="1" applyBorder="1" applyAlignment="1">
      <alignment horizontal="right" vertical="top" wrapText="1"/>
    </xf>
    <xf numFmtId="0" fontId="21" fillId="0" borderId="14" xfId="6" applyFont="1" applyBorder="1" applyAlignment="1">
      <alignment vertical="top" wrapText="1"/>
    </xf>
    <xf numFmtId="3" fontId="23" fillId="0" borderId="14" xfId="6" applyNumberFormat="1" applyFont="1" applyBorder="1" applyAlignment="1">
      <alignment horizontal="right" vertical="top" wrapText="1"/>
    </xf>
    <xf numFmtId="0" fontId="22" fillId="0" borderId="14" xfId="6" applyFont="1" applyBorder="1" applyAlignment="1">
      <alignment vertical="top" wrapText="1"/>
    </xf>
    <xf numFmtId="164" fontId="23" fillId="0" borderId="14" xfId="6" applyNumberFormat="1" applyFont="1" applyBorder="1" applyAlignment="1">
      <alignment horizontal="right" vertical="top" wrapText="1"/>
    </xf>
    <xf numFmtId="0" fontId="21" fillId="0" borderId="10" xfId="6" applyFont="1" applyFill="1" applyBorder="1" applyAlignment="1">
      <alignment vertical="top" wrapText="1"/>
    </xf>
    <xf numFmtId="3" fontId="23" fillId="0" borderId="0" xfId="6" applyNumberFormat="1" applyFont="1"/>
    <xf numFmtId="164" fontId="23" fillId="0" borderId="0" xfId="6" applyNumberFormat="1" applyFont="1"/>
    <xf numFmtId="0" fontId="25" fillId="0" borderId="0" xfId="6" applyFont="1"/>
    <xf numFmtId="0" fontId="20" fillId="0" borderId="0" xfId="6" applyFont="1" applyAlignment="1">
      <alignment horizontal="center"/>
    </xf>
    <xf numFmtId="0" fontId="17" fillId="0" borderId="0" xfId="6" applyFont="1" applyBorder="1"/>
    <xf numFmtId="0" fontId="22" fillId="0" borderId="17" xfId="6" applyFont="1" applyBorder="1" applyAlignment="1">
      <alignment horizontal="center" vertical="top"/>
    </xf>
    <xf numFmtId="0" fontId="26" fillId="0" borderId="17" xfId="6" applyFont="1" applyBorder="1" applyAlignment="1">
      <alignment horizontal="center" vertical="top"/>
    </xf>
    <xf numFmtId="164" fontId="27" fillId="0" borderId="17" xfId="6" applyNumberFormat="1" applyFont="1" applyBorder="1" applyAlignment="1">
      <alignment horizontal="center" vertical="top" wrapText="1"/>
    </xf>
    <xf numFmtId="164" fontId="26" fillId="0" borderId="17" xfId="6" applyNumberFormat="1" applyFont="1" applyBorder="1" applyAlignment="1">
      <alignment horizontal="center" vertical="top"/>
    </xf>
    <xf numFmtId="3" fontId="17" fillId="0" borderId="0" xfId="6" applyNumberFormat="1" applyFont="1" applyBorder="1"/>
    <xf numFmtId="0" fontId="22" fillId="0" borderId="18" xfId="6" applyFont="1" applyBorder="1" applyAlignment="1">
      <alignment vertical="top"/>
    </xf>
    <xf numFmtId="0" fontId="26" fillId="0" borderId="18" xfId="6" applyFont="1" applyBorder="1" applyAlignment="1">
      <alignment horizontal="center" vertical="top"/>
    </xf>
    <xf numFmtId="49" fontId="27" fillId="0" borderId="18" xfId="6" applyNumberFormat="1" applyFont="1" applyBorder="1" applyAlignment="1">
      <alignment horizontal="center" vertical="top" wrapText="1"/>
    </xf>
    <xf numFmtId="49" fontId="26" fillId="0" borderId="18" xfId="6" applyNumberFormat="1" applyFont="1" applyBorder="1" applyAlignment="1">
      <alignment horizontal="center" vertical="top"/>
    </xf>
    <xf numFmtId="0" fontId="18" fillId="0" borderId="0" xfId="6" applyFont="1" applyBorder="1" applyAlignment="1"/>
    <xf numFmtId="0" fontId="27" fillId="0" borderId="0" xfId="6" applyFont="1" applyBorder="1" applyAlignment="1">
      <alignment horizontal="center" wrapText="1"/>
    </xf>
    <xf numFmtId="0" fontId="22" fillId="0" borderId="0" xfId="6" applyFont="1" applyBorder="1" applyAlignment="1">
      <alignment vertical="top"/>
    </xf>
    <xf numFmtId="0" fontId="26" fillId="0" borderId="0" xfId="6" applyFont="1" applyBorder="1" applyAlignment="1">
      <alignment horizontal="center" vertical="top"/>
    </xf>
    <xf numFmtId="164" fontId="27" fillId="0" borderId="0" xfId="6" applyNumberFormat="1" applyFont="1" applyBorder="1" applyAlignment="1">
      <alignment horizontal="center" vertical="top" wrapText="1"/>
    </xf>
    <xf numFmtId="164" fontId="26" fillId="0" borderId="0" xfId="6" applyNumberFormat="1" applyFont="1" applyBorder="1" applyAlignment="1">
      <alignment horizontal="center" vertical="top"/>
    </xf>
    <xf numFmtId="0" fontId="21" fillId="0" borderId="19" xfId="6" applyFont="1" applyBorder="1"/>
    <xf numFmtId="0" fontId="22" fillId="0" borderId="19" xfId="6" applyFont="1" applyBorder="1" applyAlignment="1">
      <alignment vertical="top" wrapText="1"/>
    </xf>
    <xf numFmtId="3" fontId="22" fillId="0" borderId="19" xfId="6" applyNumberFormat="1" applyFont="1" applyBorder="1" applyAlignment="1">
      <alignment horizontal="center" vertical="top" wrapText="1"/>
    </xf>
    <xf numFmtId="164" fontId="22" fillId="0" borderId="19" xfId="6" applyNumberFormat="1" applyFont="1" applyBorder="1" applyAlignment="1">
      <alignment horizontal="center" vertical="top" wrapText="1"/>
    </xf>
    <xf numFmtId="3" fontId="21" fillId="0" borderId="0" xfId="6" applyNumberFormat="1" applyFont="1"/>
    <xf numFmtId="0" fontId="18" fillId="0" borderId="20" xfId="6" applyFont="1" applyBorder="1"/>
    <xf numFmtId="0" fontId="23" fillId="0" borderId="20" xfId="6" applyFont="1" applyBorder="1" applyAlignment="1">
      <alignment horizontal="left" vertical="top" wrapText="1"/>
    </xf>
    <xf numFmtId="0" fontId="23" fillId="0" borderId="20" xfId="6" applyFont="1" applyBorder="1" applyAlignment="1">
      <alignment vertical="top" wrapText="1"/>
    </xf>
    <xf numFmtId="3" fontId="23" fillId="0" borderId="20" xfId="6" applyNumberFormat="1" applyFont="1" applyBorder="1" applyAlignment="1">
      <alignment horizontal="center" vertical="top" wrapText="1"/>
    </xf>
    <xf numFmtId="164" fontId="23" fillId="0" borderId="20" xfId="6" applyNumberFormat="1" applyFont="1" applyBorder="1" applyAlignment="1">
      <alignment horizontal="center" vertical="top" wrapText="1"/>
    </xf>
    <xf numFmtId="3" fontId="17" fillId="0" borderId="0" xfId="6" applyNumberFormat="1" applyFont="1"/>
    <xf numFmtId="0" fontId="18" fillId="0" borderId="20" xfId="6" applyNumberFormat="1" applyFont="1" applyBorder="1"/>
    <xf numFmtId="0" fontId="17" fillId="0" borderId="20" xfId="6" applyFont="1" applyBorder="1" applyAlignment="1">
      <alignment horizontal="left" vertical="top" wrapText="1"/>
    </xf>
    <xf numFmtId="0" fontId="28" fillId="0" borderId="20" xfId="6" applyFont="1" applyBorder="1"/>
    <xf numFmtId="3" fontId="17" fillId="0" borderId="20" xfId="6" applyNumberFormat="1" applyFont="1" applyFill="1" applyBorder="1" applyAlignment="1">
      <alignment horizontal="center" vertical="top" wrapText="1"/>
    </xf>
    <xf numFmtId="3" fontId="17" fillId="0" borderId="20" xfId="6" applyNumberFormat="1" applyFont="1" applyBorder="1" applyAlignment="1">
      <alignment horizontal="center" vertical="top" wrapText="1"/>
    </xf>
    <xf numFmtId="164" fontId="21" fillId="0" borderId="19" xfId="6" applyNumberFormat="1" applyFont="1" applyBorder="1" applyAlignment="1">
      <alignment horizontal="center" vertical="top" wrapText="1"/>
    </xf>
    <xf numFmtId="164" fontId="17" fillId="0" borderId="20" xfId="6" applyNumberFormat="1" applyFont="1" applyBorder="1" applyAlignment="1">
      <alignment horizontal="center" vertical="top" wrapText="1"/>
    </xf>
    <xf numFmtId="3" fontId="23" fillId="0" borderId="20" xfId="6" applyNumberFormat="1" applyFont="1" applyFill="1" applyBorder="1" applyAlignment="1">
      <alignment horizontal="center" vertical="top" wrapText="1"/>
    </xf>
    <xf numFmtId="0" fontId="22" fillId="0" borderId="20" xfId="6" applyFont="1" applyBorder="1" applyAlignment="1">
      <alignment vertical="top" wrapText="1"/>
    </xf>
    <xf numFmtId="0" fontId="18" fillId="0" borderId="0" xfId="6" applyFont="1" applyBorder="1"/>
    <xf numFmtId="0" fontId="17" fillId="0" borderId="0" xfId="6" applyFont="1" applyBorder="1" applyAlignment="1">
      <alignment vertical="top" wrapText="1"/>
    </xf>
    <xf numFmtId="0" fontId="28" fillId="0" borderId="0" xfId="6" applyFont="1" applyBorder="1"/>
    <xf numFmtId="0" fontId="29" fillId="0" borderId="0" xfId="6" applyFont="1"/>
    <xf numFmtId="0" fontId="30" fillId="0" borderId="0" xfId="6" applyFont="1"/>
    <xf numFmtId="0" fontId="29" fillId="0" borderId="0" xfId="6" applyFont="1" applyBorder="1"/>
    <xf numFmtId="0" fontId="27" fillId="0" borderId="18" xfId="6" applyNumberFormat="1" applyFont="1" applyBorder="1" applyAlignment="1">
      <alignment horizontal="center" vertical="top" wrapText="1"/>
    </xf>
    <xf numFmtId="0" fontId="17" fillId="0" borderId="20" xfId="6" applyFont="1" applyBorder="1" applyAlignment="1">
      <alignment vertical="top" wrapText="1"/>
    </xf>
    <xf numFmtId="0" fontId="31" fillId="0" borderId="20" xfId="6" applyFont="1" applyBorder="1"/>
    <xf numFmtId="0" fontId="32" fillId="0" borderId="20" xfId="6" applyFont="1" applyBorder="1"/>
    <xf numFmtId="0" fontId="21" fillId="0" borderId="20" xfId="6" applyFont="1" applyBorder="1" applyAlignment="1">
      <alignment vertical="top" wrapText="1"/>
    </xf>
    <xf numFmtId="3" fontId="17" fillId="0" borderId="0" xfId="6" applyNumberFormat="1" applyFont="1" applyBorder="1" applyAlignment="1">
      <alignment horizontal="right" vertical="top" wrapText="1"/>
    </xf>
    <xf numFmtId="164" fontId="17" fillId="0" borderId="0" xfId="6" applyNumberFormat="1" applyFont="1" applyBorder="1" applyAlignment="1">
      <alignment horizontal="right" vertical="top" wrapText="1"/>
    </xf>
    <xf numFmtId="3" fontId="29" fillId="0" borderId="0" xfId="6" applyNumberFormat="1" applyFont="1" applyBorder="1" applyAlignment="1">
      <alignment horizontal="right" vertical="top" wrapText="1"/>
    </xf>
    <xf numFmtId="164" fontId="29" fillId="0" borderId="0" xfId="6" applyNumberFormat="1" applyFont="1"/>
    <xf numFmtId="0" fontId="17" fillId="0" borderId="0" xfId="6" applyFont="1" applyFill="1"/>
    <xf numFmtId="0" fontId="35" fillId="0" borderId="0" xfId="0" applyFont="1" applyAlignment="1"/>
    <xf numFmtId="49" fontId="35" fillId="0" borderId="0" xfId="0" applyNumberFormat="1" applyFont="1" applyAlignment="1"/>
    <xf numFmtId="167" fontId="35" fillId="0" borderId="0" xfId="2" applyNumberFormat="1" applyFont="1" applyFill="1" applyBorder="1" applyAlignment="1" applyProtection="1"/>
    <xf numFmtId="0" fontId="36" fillId="0" borderId="0" xfId="0" applyFont="1" applyAlignment="1"/>
    <xf numFmtId="49" fontId="36" fillId="0" borderId="0" xfId="0" applyNumberFormat="1" applyFont="1" applyAlignment="1"/>
    <xf numFmtId="3" fontId="36" fillId="0" borderId="0" xfId="0" applyNumberFormat="1" applyFont="1" applyAlignment="1"/>
    <xf numFmtId="0" fontId="37" fillId="0" borderId="0" xfId="0" applyFont="1"/>
    <xf numFmtId="3" fontId="35" fillId="0" borderId="0" xfId="0" applyNumberFormat="1" applyFont="1" applyAlignment="1"/>
    <xf numFmtId="168" fontId="35" fillId="0" borderId="0" xfId="2" applyNumberFormat="1" applyFont="1" applyFill="1" applyBorder="1" applyAlignment="1" applyProtection="1"/>
    <xf numFmtId="3" fontId="38" fillId="12" borderId="0" xfId="0" applyNumberFormat="1" applyFont="1" applyFill="1" applyAlignment="1">
      <alignment horizontal="center" wrapText="1"/>
    </xf>
    <xf numFmtId="49" fontId="33" fillId="12" borderId="22" xfId="0" applyNumberFormat="1" applyFont="1" applyFill="1" applyBorder="1" applyAlignment="1">
      <alignment horizontal="center"/>
    </xf>
    <xf numFmtId="0" fontId="33" fillId="12" borderId="0" xfId="0" applyFont="1" applyFill="1" applyAlignment="1"/>
    <xf numFmtId="3" fontId="33" fillId="12" borderId="0" xfId="0" applyNumberFormat="1" applyFont="1" applyFill="1" applyAlignment="1">
      <alignment horizontal="center"/>
    </xf>
    <xf numFmtId="0" fontId="33" fillId="12" borderId="0" xfId="2" applyNumberFormat="1" applyFont="1" applyFill="1" applyBorder="1" applyAlignment="1" applyProtection="1">
      <alignment horizontal="center"/>
    </xf>
    <xf numFmtId="49" fontId="33" fillId="12" borderId="0" xfId="2" applyNumberFormat="1" applyFont="1" applyFill="1" applyBorder="1" applyAlignment="1" applyProtection="1">
      <alignment horizontal="center"/>
    </xf>
    <xf numFmtId="0" fontId="33" fillId="12" borderId="0" xfId="0" applyFont="1" applyFill="1" applyAlignment="1">
      <alignment wrapText="1"/>
    </xf>
    <xf numFmtId="49" fontId="33" fillId="12" borderId="0" xfId="0" applyNumberFormat="1" applyFont="1" applyFill="1" applyAlignment="1">
      <alignment horizontal="center"/>
    </xf>
    <xf numFmtId="49" fontId="39" fillId="20" borderId="0" xfId="0" applyNumberFormat="1" applyFont="1" applyFill="1" applyAlignment="1"/>
    <xf numFmtId="0" fontId="39" fillId="20" borderId="0" xfId="0" applyFont="1" applyFill="1" applyAlignment="1"/>
    <xf numFmtId="3" fontId="39" fillId="20" borderId="0" xfId="0" applyNumberFormat="1" applyFont="1" applyFill="1" applyAlignment="1"/>
    <xf numFmtId="3" fontId="39" fillId="20" borderId="0" xfId="0" applyNumberFormat="1" applyFont="1" applyFill="1" applyAlignment="1">
      <alignment horizontal="center"/>
    </xf>
    <xf numFmtId="164" fontId="39" fillId="20" borderId="0" xfId="0" applyNumberFormat="1" applyFont="1" applyFill="1" applyAlignment="1">
      <alignment horizontal="center"/>
    </xf>
    <xf numFmtId="49" fontId="33" fillId="0" borderId="0" xfId="0" applyNumberFormat="1" applyFont="1" applyBorder="1" applyAlignment="1"/>
    <xf numFmtId="0" fontId="33" fillId="0" borderId="0" xfId="0" applyFont="1" applyBorder="1" applyAlignment="1">
      <alignment horizontal="left"/>
    </xf>
    <xf numFmtId="3" fontId="33" fillId="0" borderId="0" xfId="0" applyNumberFormat="1" applyFont="1" applyBorder="1" applyAlignment="1"/>
    <xf numFmtId="164" fontId="33" fillId="0" borderId="0" xfId="0" applyNumberFormat="1" applyFont="1" applyBorder="1" applyAlignment="1">
      <alignment horizontal="center" wrapText="1"/>
    </xf>
    <xf numFmtId="3" fontId="33" fillId="0" borderId="0" xfId="0" applyNumberFormat="1" applyFont="1" applyBorder="1" applyAlignment="1">
      <alignment horizontal="center" vertical="top" wrapText="1"/>
    </xf>
    <xf numFmtId="164" fontId="33" fillId="0" borderId="0" xfId="0" applyNumberFormat="1" applyFont="1" applyBorder="1" applyAlignment="1">
      <alignment horizontal="center" vertical="top" wrapText="1"/>
    </xf>
    <xf numFmtId="1" fontId="33" fillId="0" borderId="0" xfId="0" applyNumberFormat="1" applyFont="1" applyBorder="1" applyAlignment="1">
      <alignment horizontal="left" wrapText="1"/>
    </xf>
    <xf numFmtId="1" fontId="33" fillId="0" borderId="0" xfId="0" applyNumberFormat="1" applyFont="1" applyBorder="1" applyAlignment="1">
      <alignment wrapText="1"/>
    </xf>
    <xf numFmtId="4" fontId="37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/>
    <xf numFmtId="4" fontId="31" fillId="0" borderId="0" xfId="0" applyNumberFormat="1" applyFont="1" applyAlignment="1">
      <alignment horizontal="right"/>
    </xf>
    <xf numFmtId="0" fontId="33" fillId="0" borderId="0" xfId="0" applyFont="1" applyAlignment="1">
      <alignment horizontal="center"/>
    </xf>
    <xf numFmtId="0" fontId="37" fillId="0" borderId="0" xfId="0" applyFont="1" applyAlignment="1"/>
    <xf numFmtId="0" fontId="37" fillId="0" borderId="0" xfId="0" applyFont="1" applyAlignment="1">
      <alignment horizontal="right"/>
    </xf>
    <xf numFmtId="49" fontId="37" fillId="0" borderId="0" xfId="0" applyNumberFormat="1" applyFont="1" applyAlignment="1"/>
    <xf numFmtId="4" fontId="19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0" fontId="26" fillId="0" borderId="0" xfId="6" applyFont="1" applyAlignment="1">
      <alignment horizontal="center" vertical="center"/>
    </xf>
    <xf numFmtId="0" fontId="23" fillId="0" borderId="0" xfId="6" applyFont="1" applyBorder="1" applyAlignment="1"/>
    <xf numFmtId="0" fontId="0" fillId="0" borderId="25" xfId="0" applyBorder="1"/>
    <xf numFmtId="0" fontId="0" fillId="0" borderId="25" xfId="0" applyBorder="1" applyAlignment="1">
      <alignment horizontal="right"/>
    </xf>
    <xf numFmtId="0" fontId="27" fillId="0" borderId="26" xfId="6" applyFont="1" applyBorder="1" applyAlignment="1">
      <alignment horizontal="right"/>
    </xf>
    <xf numFmtId="0" fontId="18" fillId="0" borderId="26" xfId="6" applyFont="1" applyBorder="1"/>
    <xf numFmtId="0" fontId="26" fillId="0" borderId="26" xfId="6" applyFont="1" applyBorder="1" applyAlignment="1">
      <alignment horizontal="center"/>
    </xf>
    <xf numFmtId="0" fontId="26" fillId="0" borderId="26" xfId="6" applyFont="1" applyBorder="1" applyAlignment="1">
      <alignment horizontal="center" wrapText="1"/>
    </xf>
    <xf numFmtId="49" fontId="26" fillId="0" borderId="26" xfId="6" applyNumberFormat="1" applyFont="1" applyBorder="1" applyAlignment="1">
      <alignment horizontal="right"/>
    </xf>
    <xf numFmtId="0" fontId="26" fillId="0" borderId="26" xfId="6" applyFont="1" applyBorder="1"/>
    <xf numFmtId="3" fontId="26" fillId="0" borderId="26" xfId="6" applyNumberFormat="1" applyFont="1" applyBorder="1" applyAlignment="1">
      <alignment horizontal="right"/>
    </xf>
    <xf numFmtId="49" fontId="26" fillId="0" borderId="26" xfId="6" applyNumberFormat="1" applyFont="1" applyFill="1" applyBorder="1" applyAlignment="1">
      <alignment horizontal="right"/>
    </xf>
    <xf numFmtId="0" fontId="26" fillId="0" borderId="26" xfId="6" applyFont="1" applyFill="1" applyBorder="1"/>
    <xf numFmtId="3" fontId="26" fillId="0" borderId="26" xfId="6" applyNumberFormat="1" applyFont="1" applyFill="1" applyBorder="1" applyAlignment="1">
      <alignment horizontal="right"/>
    </xf>
    <xf numFmtId="49" fontId="18" fillId="0" borderId="26" xfId="6" applyNumberFormat="1" applyFont="1" applyFill="1" applyBorder="1" applyAlignment="1">
      <alignment horizontal="right"/>
    </xf>
    <xf numFmtId="0" fontId="18" fillId="0" borderId="26" xfId="6" applyFont="1" applyFill="1" applyBorder="1"/>
    <xf numFmtId="3" fontId="18" fillId="0" borderId="26" xfId="6" applyNumberFormat="1" applyFont="1" applyFill="1" applyBorder="1" applyAlignment="1">
      <alignment horizontal="right"/>
    </xf>
    <xf numFmtId="1" fontId="33" fillId="12" borderId="26" xfId="0" applyNumberFormat="1" applyFont="1" applyFill="1" applyBorder="1" applyAlignment="1">
      <alignment horizontal="left"/>
    </xf>
    <xf numFmtId="2" fontId="33" fillId="12" borderId="26" xfId="0" applyNumberFormat="1" applyFont="1" applyFill="1" applyBorder="1" applyAlignment="1">
      <alignment horizontal="center"/>
    </xf>
    <xf numFmtId="0" fontId="17" fillId="0" borderId="26" xfId="6" applyFont="1" applyBorder="1"/>
    <xf numFmtId="3" fontId="34" fillId="0" borderId="26" xfId="6" applyNumberFormat="1" applyFont="1" applyBorder="1" applyAlignment="1">
      <alignment horizontal="center" vertical="top" wrapText="1"/>
    </xf>
    <xf numFmtId="0" fontId="33" fillId="3" borderId="26" xfId="0" applyNumberFormat="1" applyFont="1" applyFill="1" applyBorder="1" applyAlignment="1">
      <alignment horizontal="center"/>
    </xf>
    <xf numFmtId="0" fontId="33" fillId="0" borderId="26" xfId="0" applyFont="1" applyBorder="1" applyAlignment="1"/>
    <xf numFmtId="3" fontId="17" fillId="0" borderId="26" xfId="6" applyNumberFormat="1" applyFont="1" applyBorder="1" applyAlignment="1">
      <alignment horizontal="right" vertical="top" wrapText="1"/>
    </xf>
    <xf numFmtId="164" fontId="17" fillId="0" borderId="26" xfId="6" applyNumberFormat="1" applyFont="1" applyBorder="1" applyAlignment="1">
      <alignment horizontal="right" vertical="top" wrapText="1"/>
    </xf>
    <xf numFmtId="3" fontId="23" fillId="0" borderId="26" xfId="6" applyNumberFormat="1" applyFont="1" applyBorder="1"/>
    <xf numFmtId="164" fontId="23" fillId="0" borderId="26" xfId="6" applyNumberFormat="1" applyFont="1" applyBorder="1" applyAlignment="1">
      <alignment horizontal="right" vertical="top" wrapText="1"/>
    </xf>
    <xf numFmtId="0" fontId="33" fillId="0" borderId="0" xfId="0" applyNumberFormat="1" applyFont="1" applyBorder="1" applyAlignment="1">
      <alignment horizontal="left" wrapText="1"/>
    </xf>
    <xf numFmtId="49" fontId="33" fillId="12" borderId="21" xfId="0" applyNumberFormat="1" applyFont="1" applyFill="1" applyBorder="1" applyAlignment="1">
      <alignment horizontal="center"/>
    </xf>
    <xf numFmtId="49" fontId="39" fillId="20" borderId="30" xfId="0" applyNumberFormat="1" applyFont="1" applyFill="1" applyBorder="1" applyAlignment="1"/>
    <xf numFmtId="49" fontId="39" fillId="21" borderId="26" xfId="0" applyNumberFormat="1" applyFont="1" applyFill="1" applyBorder="1" applyAlignment="1"/>
    <xf numFmtId="0" fontId="39" fillId="21" borderId="26" xfId="0" applyFont="1" applyFill="1" applyBorder="1" applyAlignment="1"/>
    <xf numFmtId="3" fontId="39" fillId="21" borderId="26" xfId="0" applyNumberFormat="1" applyFont="1" applyFill="1" applyBorder="1" applyAlignment="1"/>
    <xf numFmtId="3" fontId="33" fillId="21" borderId="26" xfId="0" applyNumberFormat="1" applyFont="1" applyFill="1" applyBorder="1" applyAlignment="1">
      <alignment horizontal="center"/>
    </xf>
    <xf numFmtId="3" fontId="39" fillId="21" borderId="26" xfId="0" applyNumberFormat="1" applyFont="1" applyFill="1" applyBorder="1" applyAlignment="1">
      <alignment horizontal="center"/>
    </xf>
    <xf numFmtId="164" fontId="39" fillId="21" borderId="26" xfId="0" applyNumberFormat="1" applyFont="1" applyFill="1" applyBorder="1" applyAlignment="1">
      <alignment horizontal="center"/>
    </xf>
    <xf numFmtId="49" fontId="33" fillId="21" borderId="26" xfId="0" applyNumberFormat="1" applyFont="1" applyFill="1" applyBorder="1" applyAlignment="1"/>
    <xf numFmtId="1" fontId="33" fillId="21" borderId="26" xfId="0" applyNumberFormat="1" applyFont="1" applyFill="1" applyBorder="1" applyAlignment="1"/>
    <xf numFmtId="0" fontId="19" fillId="21" borderId="26" xfId="0" applyFont="1" applyFill="1" applyBorder="1" applyAlignment="1"/>
    <xf numFmtId="3" fontId="33" fillId="21" borderId="26" xfId="0" applyNumberFormat="1" applyFont="1" applyFill="1" applyBorder="1" applyAlignment="1"/>
    <xf numFmtId="164" fontId="33" fillId="21" borderId="26" xfId="0" applyNumberFormat="1" applyFont="1" applyFill="1" applyBorder="1" applyAlignment="1">
      <alignment horizontal="center"/>
    </xf>
    <xf numFmtId="49" fontId="33" fillId="22" borderId="26" xfId="0" applyNumberFormat="1" applyFont="1" applyFill="1" applyBorder="1" applyAlignment="1"/>
    <xf numFmtId="1" fontId="33" fillId="22" borderId="26" xfId="0" applyNumberFormat="1" applyFont="1" applyFill="1" applyBorder="1" applyAlignment="1"/>
    <xf numFmtId="0" fontId="19" fillId="22" borderId="26" xfId="0" applyFont="1" applyFill="1" applyBorder="1" applyAlignment="1"/>
    <xf numFmtId="3" fontId="33" fillId="22" borderId="26" xfId="0" applyNumberFormat="1" applyFont="1" applyFill="1" applyBorder="1" applyAlignment="1"/>
    <xf numFmtId="3" fontId="33" fillId="22" borderId="26" xfId="0" applyNumberFormat="1" applyFont="1" applyFill="1" applyBorder="1" applyAlignment="1">
      <alignment horizontal="center"/>
    </xf>
    <xf numFmtId="164" fontId="33" fillId="22" borderId="26" xfId="0" applyNumberFormat="1" applyFont="1" applyFill="1" applyBorder="1" applyAlignment="1">
      <alignment horizontal="center"/>
    </xf>
    <xf numFmtId="49" fontId="33" fillId="23" borderId="26" xfId="0" applyNumberFormat="1" applyFont="1" applyFill="1" applyBorder="1" applyAlignment="1"/>
    <xf numFmtId="1" fontId="33" fillId="23" borderId="26" xfId="0" applyNumberFormat="1" applyFont="1" applyFill="1" applyBorder="1" applyAlignment="1">
      <alignment horizontal="left"/>
    </xf>
    <xf numFmtId="1" fontId="33" fillId="23" borderId="26" xfId="0" applyNumberFormat="1" applyFont="1" applyFill="1" applyBorder="1" applyAlignment="1"/>
    <xf numFmtId="3" fontId="33" fillId="23" borderId="26" xfId="0" applyNumberFormat="1" applyFont="1" applyFill="1" applyBorder="1" applyAlignment="1">
      <alignment horizontal="center"/>
    </xf>
    <xf numFmtId="164" fontId="33" fillId="23" borderId="26" xfId="0" applyNumberFormat="1" applyFont="1" applyFill="1" applyBorder="1" applyAlignment="1">
      <alignment horizontal="center"/>
    </xf>
    <xf numFmtId="49" fontId="33" fillId="25" borderId="26" xfId="0" applyNumberFormat="1" applyFont="1" applyFill="1" applyBorder="1" applyAlignment="1"/>
    <xf numFmtId="1" fontId="33" fillId="25" borderId="26" xfId="0" applyNumberFormat="1" applyFont="1" applyFill="1" applyBorder="1" applyAlignment="1">
      <alignment horizontal="left"/>
    </xf>
    <xf numFmtId="1" fontId="33" fillId="25" borderId="26" xfId="0" applyNumberFormat="1" applyFont="1" applyFill="1" applyBorder="1" applyAlignment="1"/>
    <xf numFmtId="0" fontId="33" fillId="25" borderId="26" xfId="0" applyNumberFormat="1" applyFont="1" applyFill="1" applyBorder="1" applyAlignment="1"/>
    <xf numFmtId="0" fontId="33" fillId="25" borderId="26" xfId="0" applyFont="1" applyFill="1" applyBorder="1" applyAlignment="1"/>
    <xf numFmtId="3" fontId="33" fillId="25" borderId="26" xfId="0" applyNumberFormat="1" applyFont="1" applyFill="1" applyBorder="1" applyAlignment="1"/>
    <xf numFmtId="3" fontId="33" fillId="25" borderId="26" xfId="0" applyNumberFormat="1" applyFont="1" applyFill="1" applyBorder="1" applyAlignment="1">
      <alignment horizontal="center"/>
    </xf>
    <xf numFmtId="164" fontId="33" fillId="25" borderId="26" xfId="0" applyNumberFormat="1" applyFont="1" applyFill="1" applyBorder="1" applyAlignment="1">
      <alignment horizontal="center"/>
    </xf>
    <xf numFmtId="49" fontId="33" fillId="24" borderId="26" xfId="0" applyNumberFormat="1" applyFont="1" applyFill="1" applyBorder="1" applyAlignment="1"/>
    <xf numFmtId="1" fontId="33" fillId="24" borderId="26" xfId="0" applyNumberFormat="1" applyFont="1" applyFill="1" applyBorder="1" applyAlignment="1">
      <alignment horizontal="left"/>
    </xf>
    <xf numFmtId="1" fontId="33" fillId="24" borderId="26" xfId="0" applyNumberFormat="1" applyFont="1" applyFill="1" applyBorder="1" applyAlignment="1"/>
    <xf numFmtId="0" fontId="33" fillId="24" borderId="26" xfId="0" applyNumberFormat="1" applyFont="1" applyFill="1" applyBorder="1" applyAlignment="1"/>
    <xf numFmtId="0" fontId="33" fillId="24" borderId="26" xfId="0" applyFont="1" applyFill="1" applyBorder="1"/>
    <xf numFmtId="3" fontId="33" fillId="24" borderId="26" xfId="0" applyNumberFormat="1" applyFont="1" applyFill="1" applyBorder="1" applyAlignment="1"/>
    <xf numFmtId="3" fontId="33" fillId="24" borderId="26" xfId="0" applyNumberFormat="1" applyFont="1" applyFill="1" applyBorder="1" applyAlignment="1">
      <alignment horizontal="center"/>
    </xf>
    <xf numFmtId="164" fontId="33" fillId="24" borderId="26" xfId="0" applyNumberFormat="1" applyFont="1" applyFill="1" applyBorder="1" applyAlignment="1">
      <alignment horizontal="center"/>
    </xf>
    <xf numFmtId="3" fontId="33" fillId="0" borderId="26" xfId="0" applyNumberFormat="1" applyFont="1" applyBorder="1" applyAlignment="1"/>
    <xf numFmtId="1" fontId="33" fillId="0" borderId="26" xfId="0" applyNumberFormat="1" applyFont="1" applyBorder="1" applyAlignment="1">
      <alignment horizontal="left" wrapText="1"/>
    </xf>
    <xf numFmtId="1" fontId="33" fillId="0" borderId="26" xfId="0" applyNumberFormat="1" applyFont="1" applyBorder="1" applyAlignment="1">
      <alignment wrapText="1"/>
    </xf>
    <xf numFmtId="49" fontId="33" fillId="0" borderId="26" xfId="0" applyNumberFormat="1" applyFont="1" applyBorder="1" applyAlignment="1"/>
    <xf numFmtId="0" fontId="33" fillId="0" borderId="26" xfId="0" applyFont="1" applyBorder="1" applyAlignment="1">
      <alignment horizontal="left"/>
    </xf>
    <xf numFmtId="3" fontId="33" fillId="0" borderId="26" xfId="0" applyNumberFormat="1" applyFont="1" applyBorder="1" applyAlignment="1">
      <alignment horizontal="center" wrapText="1"/>
    </xf>
    <xf numFmtId="164" fontId="33" fillId="0" borderId="26" xfId="0" applyNumberFormat="1" applyFont="1" applyBorder="1" applyAlignment="1">
      <alignment horizontal="center" wrapText="1"/>
    </xf>
    <xf numFmtId="49" fontId="33" fillId="0" borderId="26" xfId="0" applyNumberFormat="1" applyFont="1" applyFill="1" applyBorder="1" applyAlignment="1"/>
    <xf numFmtId="3" fontId="33" fillId="0" borderId="26" xfId="0" applyNumberFormat="1" applyFont="1" applyFill="1" applyBorder="1" applyAlignment="1"/>
    <xf numFmtId="0" fontId="33" fillId="0" borderId="26" xfId="0" applyNumberFormat="1" applyFont="1" applyBorder="1" applyAlignment="1">
      <alignment horizontal="left" wrapText="1"/>
    </xf>
    <xf numFmtId="1" fontId="33" fillId="0" borderId="26" xfId="0" applyNumberFormat="1" applyFont="1" applyBorder="1" applyAlignment="1">
      <alignment horizontal="left"/>
    </xf>
    <xf numFmtId="1" fontId="33" fillId="0" borderId="26" xfId="0" applyNumberFormat="1" applyFont="1" applyBorder="1" applyAlignment="1"/>
    <xf numFmtId="0" fontId="33" fillId="0" borderId="26" xfId="0" applyFont="1" applyBorder="1"/>
    <xf numFmtId="1" fontId="33" fillId="22" borderId="26" xfId="0" applyNumberFormat="1" applyFont="1" applyFill="1" applyBorder="1" applyAlignment="1">
      <alignment horizontal="left"/>
    </xf>
    <xf numFmtId="0" fontId="33" fillId="21" borderId="26" xfId="0" applyNumberFormat="1" applyFont="1" applyFill="1" applyBorder="1" applyAlignment="1">
      <alignment horizontal="left" wrapText="1"/>
    </xf>
    <xf numFmtId="1" fontId="33" fillId="21" borderId="26" xfId="0" applyNumberFormat="1" applyFont="1" applyFill="1" applyBorder="1" applyAlignment="1">
      <alignment horizontal="left" wrapText="1"/>
    </xf>
    <xf numFmtId="1" fontId="33" fillId="21" borderId="26" xfId="0" applyNumberFormat="1" applyFont="1" applyFill="1" applyBorder="1" applyAlignment="1">
      <alignment wrapText="1"/>
    </xf>
    <xf numFmtId="3" fontId="33" fillId="21" borderId="26" xfId="0" applyNumberFormat="1" applyFont="1" applyFill="1" applyBorder="1" applyAlignment="1">
      <alignment horizontal="center" wrapText="1"/>
    </xf>
    <xf numFmtId="164" fontId="33" fillId="21" borderId="26" xfId="0" applyNumberFormat="1" applyFont="1" applyFill="1" applyBorder="1" applyAlignment="1">
      <alignment horizontal="center" wrapText="1"/>
    </xf>
    <xf numFmtId="0" fontId="33" fillId="22" borderId="26" xfId="0" applyNumberFormat="1" applyFont="1" applyFill="1" applyBorder="1" applyAlignment="1">
      <alignment horizontal="left" wrapText="1"/>
    </xf>
    <xf numFmtId="1" fontId="33" fillId="22" borderId="26" xfId="0" applyNumberFormat="1" applyFont="1" applyFill="1" applyBorder="1" applyAlignment="1">
      <alignment horizontal="left" wrapText="1"/>
    </xf>
    <xf numFmtId="1" fontId="33" fillId="22" borderId="26" xfId="0" applyNumberFormat="1" applyFont="1" applyFill="1" applyBorder="1" applyAlignment="1">
      <alignment wrapText="1"/>
    </xf>
    <xf numFmtId="3" fontId="33" fillId="22" borderId="26" xfId="0" applyNumberFormat="1" applyFont="1" applyFill="1" applyBorder="1" applyAlignment="1">
      <alignment horizontal="center" wrapText="1"/>
    </xf>
    <xf numFmtId="164" fontId="33" fillId="22" borderId="26" xfId="0" applyNumberFormat="1" applyFont="1" applyFill="1" applyBorder="1" applyAlignment="1">
      <alignment horizontal="center" wrapText="1"/>
    </xf>
    <xf numFmtId="0" fontId="33" fillId="22" borderId="26" xfId="0" applyNumberFormat="1" applyFont="1" applyFill="1" applyBorder="1" applyAlignment="1">
      <alignment horizontal="center" wrapText="1"/>
    </xf>
    <xf numFmtId="3" fontId="33" fillId="0" borderId="26" xfId="0" applyNumberFormat="1" applyFont="1" applyFill="1" applyBorder="1" applyAlignment="1">
      <alignment horizontal="left"/>
    </xf>
    <xf numFmtId="3" fontId="19" fillId="30" borderId="26" xfId="0" applyNumberFormat="1" applyFont="1" applyFill="1" applyBorder="1" applyAlignment="1"/>
    <xf numFmtId="0" fontId="19" fillId="30" borderId="26" xfId="0" applyNumberFormat="1" applyFont="1" applyFill="1" applyBorder="1" applyAlignment="1">
      <alignment horizontal="left" wrapText="1"/>
    </xf>
    <xf numFmtId="1" fontId="19" fillId="30" borderId="26" xfId="0" applyNumberFormat="1" applyFont="1" applyFill="1" applyBorder="1" applyAlignment="1">
      <alignment horizontal="left" wrapText="1"/>
    </xf>
    <xf numFmtId="1" fontId="19" fillId="30" borderId="26" xfId="0" applyNumberFormat="1" applyFont="1" applyFill="1" applyBorder="1" applyAlignment="1">
      <alignment wrapText="1"/>
    </xf>
    <xf numFmtId="49" fontId="19" fillId="30" borderId="26" xfId="0" applyNumberFormat="1" applyFont="1" applyFill="1" applyBorder="1" applyAlignment="1"/>
    <xf numFmtId="0" fontId="19" fillId="30" borderId="26" xfId="0" applyFont="1" applyFill="1" applyBorder="1" applyAlignment="1">
      <alignment horizontal="left"/>
    </xf>
    <xf numFmtId="3" fontId="19" fillId="30" borderId="26" xfId="0" applyNumberFormat="1" applyFont="1" applyFill="1" applyBorder="1" applyAlignment="1">
      <alignment horizontal="center" wrapText="1"/>
    </xf>
    <xf numFmtId="164" fontId="19" fillId="30" borderId="26" xfId="0" applyNumberFormat="1" applyFont="1" applyFill="1" applyBorder="1" applyAlignment="1">
      <alignment horizontal="center" wrapText="1"/>
    </xf>
    <xf numFmtId="3" fontId="33" fillId="0" borderId="26" xfId="0" applyNumberFormat="1" applyFont="1" applyBorder="1" applyAlignment="1">
      <alignment horizontal="center" vertical="top" wrapText="1"/>
    </xf>
    <xf numFmtId="164" fontId="33" fillId="0" borderId="26" xfId="0" applyNumberFormat="1" applyFont="1" applyBorder="1" applyAlignment="1">
      <alignment horizontal="center" vertical="top" wrapText="1"/>
    </xf>
    <xf numFmtId="49" fontId="33" fillId="27" borderId="26" xfId="0" applyNumberFormat="1" applyFont="1" applyFill="1" applyBorder="1" applyAlignment="1"/>
    <xf numFmtId="1" fontId="33" fillId="27" borderId="26" xfId="0" applyNumberFormat="1" applyFont="1" applyFill="1" applyBorder="1" applyAlignment="1">
      <alignment horizontal="left"/>
    </xf>
    <xf numFmtId="1" fontId="33" fillId="27" borderId="26" xfId="0" applyNumberFormat="1" applyFont="1" applyFill="1" applyBorder="1" applyAlignment="1"/>
    <xf numFmtId="0" fontId="33" fillId="27" borderId="26" xfId="0" applyNumberFormat="1" applyFont="1" applyFill="1" applyBorder="1" applyAlignment="1"/>
    <xf numFmtId="0" fontId="33" fillId="27" borderId="26" xfId="0" applyFont="1" applyFill="1" applyBorder="1"/>
    <xf numFmtId="3" fontId="33" fillId="27" borderId="26" xfId="0" applyNumberFormat="1" applyFont="1" applyFill="1" applyBorder="1" applyAlignment="1"/>
    <xf numFmtId="3" fontId="33" fillId="27" borderId="26" xfId="0" applyNumberFormat="1" applyFont="1" applyFill="1" applyBorder="1" applyAlignment="1">
      <alignment horizontal="center"/>
    </xf>
    <xf numFmtId="164" fontId="33" fillId="27" borderId="26" xfId="0" applyNumberFormat="1" applyFont="1" applyFill="1" applyBorder="1" applyAlignment="1">
      <alignment horizontal="center"/>
    </xf>
    <xf numFmtId="1" fontId="33" fillId="0" borderId="26" xfId="0" applyNumberFormat="1" applyFont="1" applyFill="1" applyBorder="1" applyAlignment="1">
      <alignment horizontal="left"/>
    </xf>
    <xf numFmtId="1" fontId="33" fillId="0" borderId="26" xfId="0" applyNumberFormat="1" applyFont="1" applyFill="1" applyBorder="1" applyAlignment="1"/>
    <xf numFmtId="0" fontId="33" fillId="0" borderId="26" xfId="0" applyNumberFormat="1" applyFont="1" applyFill="1" applyBorder="1" applyAlignment="1"/>
    <xf numFmtId="0" fontId="33" fillId="0" borderId="26" xfId="0" applyFont="1" applyFill="1" applyBorder="1" applyAlignment="1">
      <alignment horizontal="left" wrapText="1"/>
    </xf>
    <xf numFmtId="0" fontId="33" fillId="0" borderId="26" xfId="0" applyFont="1" applyFill="1" applyBorder="1" applyAlignment="1">
      <alignment wrapText="1"/>
    </xf>
    <xf numFmtId="3" fontId="33" fillId="0" borderId="26" xfId="0" applyNumberFormat="1" applyFont="1" applyFill="1" applyBorder="1" applyAlignment="1">
      <alignment horizontal="center"/>
    </xf>
    <xf numFmtId="164" fontId="33" fillId="0" borderId="26" xfId="0" applyNumberFormat="1" applyFont="1" applyFill="1" applyBorder="1" applyAlignment="1">
      <alignment horizontal="center"/>
    </xf>
    <xf numFmtId="3" fontId="33" fillId="29" borderId="26" xfId="0" applyNumberFormat="1" applyFont="1" applyFill="1" applyBorder="1" applyAlignment="1"/>
    <xf numFmtId="0" fontId="19" fillId="23" borderId="26" xfId="0" applyFont="1" applyFill="1" applyBorder="1" applyAlignment="1"/>
    <xf numFmtId="3" fontId="19" fillId="23" borderId="26" xfId="0" applyNumberFormat="1" applyFont="1" applyFill="1" applyBorder="1" applyAlignment="1"/>
    <xf numFmtId="0" fontId="33" fillId="0" borderId="26" xfId="0" applyNumberFormat="1" applyFont="1" applyBorder="1" applyAlignment="1">
      <alignment horizontal="left"/>
    </xf>
    <xf numFmtId="3" fontId="33" fillId="0" borderId="26" xfId="0" applyNumberFormat="1" applyFont="1" applyBorder="1" applyAlignment="1">
      <alignment wrapText="1"/>
    </xf>
    <xf numFmtId="169" fontId="33" fillId="0" borderId="26" xfId="0" applyNumberFormat="1" applyFont="1" applyBorder="1" applyAlignment="1">
      <alignment horizontal="center" wrapText="1"/>
    </xf>
    <xf numFmtId="49" fontId="33" fillId="26" borderId="26" xfId="0" applyNumberFormat="1" applyFont="1" applyFill="1" applyBorder="1" applyAlignment="1"/>
    <xf numFmtId="0" fontId="33" fillId="25" borderId="26" xfId="0" applyFont="1" applyFill="1" applyBorder="1" applyAlignment="1">
      <alignment horizontal="left" wrapText="1"/>
    </xf>
    <xf numFmtId="49" fontId="33" fillId="28" borderId="26" xfId="0" applyNumberFormat="1" applyFont="1" applyFill="1" applyBorder="1" applyAlignment="1"/>
    <xf numFmtId="0" fontId="17" fillId="0" borderId="20" xfId="6" applyNumberFormat="1" applyFont="1" applyBorder="1"/>
    <xf numFmtId="0" fontId="17" fillId="0" borderId="20" xfId="6" applyFont="1" applyBorder="1"/>
    <xf numFmtId="164" fontId="33" fillId="31" borderId="26" xfId="0" applyNumberFormat="1" applyFont="1" applyFill="1" applyBorder="1" applyAlignment="1">
      <alignment horizontal="center"/>
    </xf>
    <xf numFmtId="164" fontId="33" fillId="32" borderId="26" xfId="0" applyNumberFormat="1" applyFont="1" applyFill="1" applyBorder="1" applyAlignment="1">
      <alignment horizontal="center"/>
    </xf>
    <xf numFmtId="164" fontId="33" fillId="30" borderId="26" xfId="0" applyNumberFormat="1" applyFont="1" applyFill="1" applyBorder="1" applyAlignment="1">
      <alignment horizontal="center" wrapText="1"/>
    </xf>
    <xf numFmtId="0" fontId="21" fillId="33" borderId="5" xfId="6" applyFont="1" applyFill="1" applyBorder="1" applyAlignment="1">
      <alignment vertical="top" wrapText="1"/>
    </xf>
    <xf numFmtId="0" fontId="21" fillId="33" borderId="6" xfId="6" applyFont="1" applyFill="1" applyBorder="1" applyAlignment="1">
      <alignment horizontal="center" vertical="top" wrapText="1"/>
    </xf>
    <xf numFmtId="0" fontId="21" fillId="33" borderId="6" xfId="6" applyFont="1" applyFill="1" applyBorder="1" applyAlignment="1">
      <alignment vertical="top" wrapText="1"/>
    </xf>
    <xf numFmtId="164" fontId="21" fillId="33" borderId="6" xfId="6" applyNumberFormat="1" applyFont="1" applyFill="1" applyBorder="1" applyAlignment="1">
      <alignment vertical="top" wrapText="1"/>
    </xf>
    <xf numFmtId="0" fontId="21" fillId="34" borderId="15" xfId="6" applyFont="1" applyFill="1" applyBorder="1" applyAlignment="1">
      <alignment vertical="top" wrapText="1"/>
    </xf>
    <xf numFmtId="0" fontId="21" fillId="34" borderId="16" xfId="6" applyFont="1" applyFill="1" applyBorder="1" applyAlignment="1">
      <alignment horizontal="center" vertical="top" wrapText="1"/>
    </xf>
    <xf numFmtId="0" fontId="21" fillId="34" borderId="16" xfId="6" applyFont="1" applyFill="1" applyBorder="1" applyAlignment="1">
      <alignment vertical="top" wrapText="1"/>
    </xf>
    <xf numFmtId="164" fontId="21" fillId="34" borderId="16" xfId="6" applyNumberFormat="1" applyFont="1" applyFill="1" applyBorder="1" applyAlignment="1">
      <alignment vertical="top" wrapText="1"/>
    </xf>
    <xf numFmtId="0" fontId="21" fillId="34" borderId="9" xfId="6" applyFont="1" applyFill="1" applyBorder="1" applyAlignment="1">
      <alignment vertical="top" wrapText="1"/>
    </xf>
    <xf numFmtId="0" fontId="21" fillId="34" borderId="10" xfId="6" applyFont="1" applyFill="1" applyBorder="1" applyAlignment="1">
      <alignment horizontal="center" vertical="top" wrapText="1"/>
    </xf>
    <xf numFmtId="0" fontId="21" fillId="34" borderId="10" xfId="6" applyFont="1" applyFill="1" applyBorder="1" applyAlignment="1">
      <alignment vertical="top" wrapText="1"/>
    </xf>
    <xf numFmtId="164" fontId="21" fillId="34" borderId="10" xfId="6" applyNumberFormat="1" applyFont="1" applyFill="1" applyBorder="1" applyAlignment="1">
      <alignment vertical="top" wrapText="1"/>
    </xf>
    <xf numFmtId="0" fontId="22" fillId="0" borderId="0" xfId="6" applyFont="1" applyBorder="1" applyAlignment="1">
      <alignment vertical="top" wrapText="1"/>
    </xf>
    <xf numFmtId="3" fontId="23" fillId="0" borderId="0" xfId="6" applyNumberFormat="1" applyFont="1" applyBorder="1" applyAlignment="1">
      <alignment horizontal="right" vertical="top" wrapText="1"/>
    </xf>
    <xf numFmtId="164" fontId="23" fillId="0" borderId="0" xfId="6" applyNumberFormat="1" applyFont="1" applyBorder="1" applyAlignment="1">
      <alignment horizontal="right" vertical="top" wrapText="1"/>
    </xf>
    <xf numFmtId="164" fontId="33" fillId="35" borderId="26" xfId="0" applyNumberFormat="1" applyFont="1" applyFill="1" applyBorder="1" applyAlignment="1">
      <alignment horizontal="center"/>
    </xf>
    <xf numFmtId="164" fontId="33" fillId="36" borderId="26" xfId="0" applyNumberFormat="1" applyFont="1" applyFill="1" applyBorder="1" applyAlignment="1">
      <alignment horizontal="center"/>
    </xf>
    <xf numFmtId="164" fontId="33" fillId="37" borderId="26" xfId="0" applyNumberFormat="1" applyFont="1" applyFill="1" applyBorder="1" applyAlignment="1">
      <alignment horizontal="center"/>
    </xf>
    <xf numFmtId="164" fontId="33" fillId="38" borderId="26" xfId="0" applyNumberFormat="1" applyFont="1" applyFill="1" applyBorder="1" applyAlignment="1">
      <alignment horizontal="center"/>
    </xf>
    <xf numFmtId="164" fontId="33" fillId="39" borderId="26" xfId="0" applyNumberFormat="1" applyFont="1" applyFill="1" applyBorder="1" applyAlignment="1">
      <alignment horizontal="center"/>
    </xf>
    <xf numFmtId="0" fontId="17" fillId="0" borderId="0" xfId="6" applyFont="1" applyBorder="1" applyAlignment="1">
      <alignment horizontal="left" vertical="top" wrapText="1"/>
    </xf>
    <xf numFmtId="0" fontId="22" fillId="0" borderId="0" xfId="6" applyFont="1" applyAlignment="1">
      <alignment wrapText="1"/>
    </xf>
    <xf numFmtId="0" fontId="22" fillId="0" borderId="0" xfId="6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/>
    <xf numFmtId="0" fontId="33" fillId="0" borderId="27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23" fillId="0" borderId="27" xfId="6" applyFont="1" applyBorder="1" applyAlignment="1">
      <alignment horizontal="right"/>
    </xf>
    <xf numFmtId="0" fontId="23" fillId="0" borderId="29" xfId="6" applyFont="1" applyBorder="1" applyAlignment="1">
      <alignment horizontal="right"/>
    </xf>
    <xf numFmtId="0" fontId="23" fillId="0" borderId="28" xfId="6" applyFont="1" applyBorder="1" applyAlignment="1">
      <alignment horizontal="right"/>
    </xf>
    <xf numFmtId="0" fontId="26" fillId="0" borderId="23" xfId="6" applyFont="1" applyBorder="1" applyAlignment="1">
      <alignment horizontal="center" wrapText="1"/>
    </xf>
    <xf numFmtId="0" fontId="27" fillId="0" borderId="23" xfId="6" applyFont="1" applyBorder="1" applyAlignment="1">
      <alignment horizontal="center" wrapText="1"/>
    </xf>
    <xf numFmtId="0" fontId="33" fillId="25" borderId="26" xfId="0" applyFont="1" applyFill="1" applyBorder="1" applyAlignment="1">
      <alignment wrapText="1"/>
    </xf>
    <xf numFmtId="0" fontId="19" fillId="21" borderId="26" xfId="0" applyFont="1" applyFill="1" applyBorder="1" applyAlignment="1">
      <alignment horizontal="left" vertical="center"/>
    </xf>
    <xf numFmtId="0" fontId="19" fillId="22" borderId="26" xfId="0" applyFont="1" applyFill="1" applyBorder="1" applyAlignment="1">
      <alignment horizontal="left" vertical="center"/>
    </xf>
    <xf numFmtId="0" fontId="19" fillId="23" borderId="26" xfId="0" applyFont="1" applyFill="1" applyBorder="1" applyAlignment="1">
      <alignment wrapText="1"/>
    </xf>
    <xf numFmtId="49" fontId="33" fillId="12" borderId="21" xfId="0" applyNumberFormat="1" applyFont="1" applyFill="1" applyBorder="1" applyAlignment="1">
      <alignment horizontal="center"/>
    </xf>
    <xf numFmtId="49" fontId="33" fillId="12" borderId="22" xfId="0" applyNumberFormat="1" applyFont="1" applyFill="1" applyBorder="1" applyAlignment="1">
      <alignment horizontal="center" wrapText="1"/>
    </xf>
    <xf numFmtId="0" fontId="23" fillId="0" borderId="0" xfId="6" applyNumberFormat="1" applyFont="1" applyBorder="1" applyAlignment="1">
      <alignment horizontal="left"/>
    </xf>
    <xf numFmtId="0" fontId="23" fillId="0" borderId="0" xfId="6" applyFont="1" applyAlignment="1">
      <alignment horizontal="left"/>
    </xf>
    <xf numFmtId="0" fontId="23" fillId="0" borderId="0" xfId="6" applyFont="1" applyBorder="1" applyAlignment="1">
      <alignment horizontal="left"/>
    </xf>
    <xf numFmtId="0" fontId="26" fillId="0" borderId="24" xfId="6" applyFont="1" applyBorder="1" applyAlignment="1">
      <alignment horizontal="center" vertical="center"/>
    </xf>
  </cellXfs>
  <cellStyles count="45">
    <cellStyle name="Bad 1" xfId="1" xr:uid="{00000000-0005-0000-0000-000000000000}"/>
    <cellStyle name="Heading 1 1" xfId="3" xr:uid="{00000000-0005-0000-0000-000001000000}"/>
    <cellStyle name="Heading 2 1" xfId="4" xr:uid="{00000000-0005-0000-0000-000002000000}"/>
    <cellStyle name="Neutral 1" xfId="5" xr:uid="{00000000-0005-0000-0000-000003000000}"/>
    <cellStyle name="Normal_REBALANS CERNA1" xfId="6" xr:uid="{00000000-0005-0000-0000-000004000000}"/>
    <cellStyle name="Normalno" xfId="0" builtinId="0"/>
    <cellStyle name="SAPBEXaggData" xfId="7" xr:uid="{00000000-0005-0000-0000-000006000000}"/>
    <cellStyle name="SAPBEXaggDataEmph" xfId="8" xr:uid="{00000000-0005-0000-0000-000007000000}"/>
    <cellStyle name="SAPBEXaggItem" xfId="9" xr:uid="{00000000-0005-0000-0000-000008000000}"/>
    <cellStyle name="SAPBEXaggItemX" xfId="10" xr:uid="{00000000-0005-0000-0000-000009000000}"/>
    <cellStyle name="SAPBEXchaText" xfId="11" xr:uid="{00000000-0005-0000-0000-00000A000000}"/>
    <cellStyle name="SAPBEXexcBad7" xfId="12" xr:uid="{00000000-0005-0000-0000-00000B000000}"/>
    <cellStyle name="SAPBEXexcBad8" xfId="13" xr:uid="{00000000-0005-0000-0000-00000C000000}"/>
    <cellStyle name="SAPBEXexcBad9" xfId="14" xr:uid="{00000000-0005-0000-0000-00000D000000}"/>
    <cellStyle name="SAPBEXexcCritical4" xfId="15" xr:uid="{00000000-0005-0000-0000-00000E000000}"/>
    <cellStyle name="SAPBEXexcCritical5" xfId="16" xr:uid="{00000000-0005-0000-0000-00000F000000}"/>
    <cellStyle name="SAPBEXexcCritical6" xfId="17" xr:uid="{00000000-0005-0000-0000-000010000000}"/>
    <cellStyle name="SAPBEXexcGood1" xfId="18" xr:uid="{00000000-0005-0000-0000-000011000000}"/>
    <cellStyle name="SAPBEXexcGood2" xfId="19" xr:uid="{00000000-0005-0000-0000-000012000000}"/>
    <cellStyle name="SAPBEXexcGood3" xfId="20" xr:uid="{00000000-0005-0000-0000-000013000000}"/>
    <cellStyle name="SAPBEXfilterDrill" xfId="21" xr:uid="{00000000-0005-0000-0000-000014000000}"/>
    <cellStyle name="SAPBEXfilterItem" xfId="22" xr:uid="{00000000-0005-0000-0000-000015000000}"/>
    <cellStyle name="SAPBEXfilterText" xfId="23" xr:uid="{00000000-0005-0000-0000-000016000000}"/>
    <cellStyle name="SAPBEXformats" xfId="24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X" xfId="28" xr:uid="{00000000-0005-0000-0000-00001B000000}"/>
    <cellStyle name="SAPBEXHLevel1" xfId="29" xr:uid="{00000000-0005-0000-0000-00001C000000}"/>
    <cellStyle name="SAPBEXHLevel1X" xfId="30" xr:uid="{00000000-0005-0000-0000-00001D000000}"/>
    <cellStyle name="SAPBEXHLevel2" xfId="31" xr:uid="{00000000-0005-0000-0000-00001E000000}"/>
    <cellStyle name="SAPBEXHLevel2X" xfId="32" xr:uid="{00000000-0005-0000-0000-00001F000000}"/>
    <cellStyle name="SAPBEXHLevel3" xfId="33" xr:uid="{00000000-0005-0000-0000-000020000000}"/>
    <cellStyle name="SAPBEXHLevel3X" xfId="34" xr:uid="{00000000-0005-0000-0000-000021000000}"/>
    <cellStyle name="SAPBEXresData" xfId="35" xr:uid="{00000000-0005-0000-0000-000022000000}"/>
    <cellStyle name="SAPBEXresDataEmph" xfId="36" xr:uid="{00000000-0005-0000-0000-000023000000}"/>
    <cellStyle name="SAPBEXresItem" xfId="37" xr:uid="{00000000-0005-0000-0000-000024000000}"/>
    <cellStyle name="SAPBEXresItemX" xfId="38" xr:uid="{00000000-0005-0000-0000-000025000000}"/>
    <cellStyle name="SAPBEXstdData" xfId="39" xr:uid="{00000000-0005-0000-0000-000026000000}"/>
    <cellStyle name="SAPBEXstdDataEmph" xfId="40" xr:uid="{00000000-0005-0000-0000-000027000000}"/>
    <cellStyle name="SAPBEXstdItem" xfId="41" xr:uid="{00000000-0005-0000-0000-000028000000}"/>
    <cellStyle name="SAPBEXstdItemX" xfId="42" xr:uid="{00000000-0005-0000-0000-000029000000}"/>
    <cellStyle name="SAPBEXtitle" xfId="43" xr:uid="{00000000-0005-0000-0000-00002A000000}"/>
    <cellStyle name="SAPBEXundefined" xfId="44" xr:uid="{00000000-0005-0000-0000-00002B000000}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07070"/>
      <rgbColor rgb="00800080"/>
      <rgbColor rgb="00008080"/>
      <rgbColor rgb="00C0C0C0"/>
      <rgbColor rgb="00808080"/>
      <rgbColor rgb="0090909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B4C7DC"/>
      <rgbColor rgb="0000FFFF"/>
      <rgbColor rgb="00800080"/>
      <rgbColor rgb="00800000"/>
      <rgbColor rgb="00008080"/>
      <rgbColor rgb="000000FF"/>
      <rgbColor rgb="0000CCFF"/>
      <rgbColor rgb="00A5D8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65557"/>
  <sheetViews>
    <sheetView tabSelected="1" topLeftCell="C52" zoomScaleNormal="100" workbookViewId="0">
      <selection activeCell="G20" sqref="G20"/>
    </sheetView>
  </sheetViews>
  <sheetFormatPr defaultColWidth="21.140625" defaultRowHeight="15" customHeight="1" x14ac:dyDescent="0.25"/>
  <cols>
    <col min="1" max="1" width="3.42578125" style="1" customWidth="1"/>
    <col min="2" max="2" width="2.5703125" style="2" customWidth="1"/>
    <col min="3" max="3" width="3.28515625" style="2" customWidth="1"/>
    <col min="4" max="4" width="2.28515625" style="2" customWidth="1"/>
    <col min="5" max="5" width="15" style="1" customWidth="1"/>
    <col min="6" max="6" width="63.42578125" style="1" customWidth="1"/>
    <col min="7" max="7" width="17.5703125" style="1" customWidth="1"/>
    <col min="8" max="8" width="15.85546875" style="1" customWidth="1"/>
    <col min="9" max="9" width="14" style="1" customWidth="1"/>
    <col min="10" max="10" width="9.140625" style="3" customWidth="1"/>
    <col min="11" max="12" width="9.7109375" style="3" customWidth="1"/>
    <col min="13" max="62" width="21.140625" style="1"/>
  </cols>
  <sheetData>
    <row r="1" spans="5:17" ht="15.75" customHeight="1" x14ac:dyDescent="0.25">
      <c r="F1" s="5"/>
    </row>
    <row r="2" spans="5:17" ht="69" customHeight="1" x14ac:dyDescent="0.25">
      <c r="F2" s="285" t="s">
        <v>574</v>
      </c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5:17" ht="48.75" customHeight="1" x14ac:dyDescent="0.25">
      <c r="F3" s="285" t="s">
        <v>575</v>
      </c>
    </row>
    <row r="4" spans="5:17" ht="34.5" customHeight="1" x14ac:dyDescent="0.25">
      <c r="F4" s="285" t="s">
        <v>576</v>
      </c>
    </row>
    <row r="5" spans="5:17" ht="60.75" customHeight="1" x14ac:dyDescent="0.3">
      <c r="F5" s="36" t="s">
        <v>0</v>
      </c>
    </row>
    <row r="6" spans="5:17" ht="15.75" customHeight="1" x14ac:dyDescent="0.25">
      <c r="E6" s="4"/>
      <c r="F6" s="5"/>
    </row>
    <row r="7" spans="5:17" ht="15.75" customHeight="1" x14ac:dyDescent="0.3">
      <c r="E7" s="4"/>
      <c r="F7" s="5"/>
      <c r="G7" s="7"/>
    </row>
    <row r="8" spans="5:17" ht="15.75" customHeight="1" x14ac:dyDescent="0.25">
      <c r="E8" s="8" t="s">
        <v>1</v>
      </c>
    </row>
    <row r="9" spans="5:17" ht="15.75" customHeight="1" thickBot="1" x14ac:dyDescent="0.3">
      <c r="E9" s="10"/>
    </row>
    <row r="10" spans="5:17" ht="15.75" customHeight="1" thickBot="1" x14ac:dyDescent="0.3">
      <c r="E10" s="263" t="s">
        <v>2</v>
      </c>
      <c r="F10" s="264" t="s">
        <v>3</v>
      </c>
      <c r="G10" s="265"/>
      <c r="H10" s="265"/>
      <c r="I10" s="265"/>
      <c r="J10" s="265"/>
      <c r="K10" s="266"/>
      <c r="L10" s="266"/>
    </row>
    <row r="11" spans="5:17" ht="15.75" customHeight="1" x14ac:dyDescent="0.25">
      <c r="E11" s="11"/>
      <c r="F11" s="12" t="s">
        <v>4</v>
      </c>
      <c r="G11" s="13">
        <v>1</v>
      </c>
      <c r="H11" s="13">
        <v>2</v>
      </c>
      <c r="I11" s="13">
        <v>3</v>
      </c>
      <c r="J11" s="14"/>
      <c r="K11" s="15"/>
      <c r="L11" s="15"/>
    </row>
    <row r="12" spans="5:17" ht="15.75" customHeight="1" x14ac:dyDescent="0.25">
      <c r="E12" s="16" t="s">
        <v>5</v>
      </c>
      <c r="F12" s="17"/>
      <c r="G12" s="18" t="s">
        <v>6</v>
      </c>
      <c r="H12" s="18" t="s">
        <v>7</v>
      </c>
      <c r="I12" s="18" t="s">
        <v>7</v>
      </c>
      <c r="J12" s="18" t="s">
        <v>8</v>
      </c>
      <c r="K12" s="19" t="s">
        <v>8</v>
      </c>
      <c r="L12" s="19" t="s">
        <v>8</v>
      </c>
    </row>
    <row r="13" spans="5:17" ht="15.75" customHeight="1" thickBot="1" x14ac:dyDescent="0.3">
      <c r="E13" s="20" t="s">
        <v>9</v>
      </c>
      <c r="F13" s="21"/>
      <c r="G13" s="22" t="s">
        <v>523</v>
      </c>
      <c r="H13" s="22" t="s">
        <v>10</v>
      </c>
      <c r="I13" s="22" t="s">
        <v>510</v>
      </c>
      <c r="J13" s="22" t="s">
        <v>11</v>
      </c>
      <c r="K13" s="23" t="s">
        <v>12</v>
      </c>
      <c r="L13" s="24" t="s">
        <v>13</v>
      </c>
    </row>
    <row r="14" spans="5:17" ht="16.5" customHeight="1" thickBot="1" x14ac:dyDescent="0.3">
      <c r="E14" s="25">
        <v>6</v>
      </c>
      <c r="F14" s="25" t="s">
        <v>14</v>
      </c>
      <c r="G14" s="26">
        <f>G55</f>
        <v>13040000</v>
      </c>
      <c r="H14" s="26">
        <f>H55</f>
        <v>14280000</v>
      </c>
      <c r="I14" s="26">
        <f>I55</f>
        <v>14090000</v>
      </c>
      <c r="J14" s="27">
        <f t="shared" ref="J14:K16" si="0">H14/G14*100</f>
        <v>109.50920245398773</v>
      </c>
      <c r="K14" s="27">
        <f t="shared" si="0"/>
        <v>98.669467787114854</v>
      </c>
      <c r="L14" s="27">
        <f>I14/G14*100</f>
        <v>108.0521472392638</v>
      </c>
    </row>
    <row r="15" spans="5:17" ht="16.5" customHeight="1" thickBot="1" x14ac:dyDescent="0.3">
      <c r="E15" s="28">
        <v>7</v>
      </c>
      <c r="F15" s="28" t="s">
        <v>15</v>
      </c>
      <c r="G15" s="29">
        <f>G85</f>
        <v>400000</v>
      </c>
      <c r="H15" s="29">
        <f>H85</f>
        <v>400000</v>
      </c>
      <c r="I15" s="29">
        <f>I85</f>
        <v>400000</v>
      </c>
      <c r="J15" s="27">
        <f t="shared" si="0"/>
        <v>100</v>
      </c>
      <c r="K15" s="27">
        <f t="shared" si="0"/>
        <v>100</v>
      </c>
      <c r="L15" s="27">
        <f>I15/G15*100</f>
        <v>100</v>
      </c>
    </row>
    <row r="16" spans="5:17" ht="16.5" customHeight="1" thickBot="1" x14ac:dyDescent="0.3">
      <c r="E16" s="30" t="s">
        <v>16</v>
      </c>
      <c r="F16" s="30" t="s">
        <v>17</v>
      </c>
      <c r="G16" s="29">
        <f>G14+G15</f>
        <v>13440000</v>
      </c>
      <c r="H16" s="29">
        <f>H14+H15</f>
        <v>14680000</v>
      </c>
      <c r="I16" s="29">
        <f>I14+I15</f>
        <v>14490000</v>
      </c>
      <c r="J16" s="27">
        <f t="shared" si="0"/>
        <v>109.22619047619047</v>
      </c>
      <c r="K16" s="27">
        <f t="shared" si="0"/>
        <v>98.705722070844686</v>
      </c>
      <c r="L16" s="27">
        <f>I16/G16*100</f>
        <v>107.8125</v>
      </c>
    </row>
    <row r="17" spans="5:12" ht="10.5" customHeight="1" thickBot="1" x14ac:dyDescent="0.3">
      <c r="E17" s="28"/>
      <c r="F17" s="28"/>
      <c r="G17" s="29"/>
      <c r="H17" s="29"/>
      <c r="I17" s="29"/>
      <c r="J17" s="27"/>
      <c r="K17" s="31"/>
      <c r="L17" s="31"/>
    </row>
    <row r="18" spans="5:12" ht="15.75" customHeight="1" thickBot="1" x14ac:dyDescent="0.3">
      <c r="E18" s="28">
        <v>3</v>
      </c>
      <c r="F18" s="28" t="s">
        <v>18</v>
      </c>
      <c r="G18" s="29">
        <f>G105</f>
        <v>9967000</v>
      </c>
      <c r="H18" s="29">
        <f>H105</f>
        <v>8524000</v>
      </c>
      <c r="I18" s="29">
        <f>I105</f>
        <v>8524000</v>
      </c>
      <c r="J18" s="27">
        <f t="shared" ref="J18:K20" si="1">H18/G18*100</f>
        <v>85.522223337012136</v>
      </c>
      <c r="K18" s="31">
        <f t="shared" si="1"/>
        <v>100</v>
      </c>
      <c r="L18" s="31">
        <f>I18/G18*100</f>
        <v>85.522223337012136</v>
      </c>
    </row>
    <row r="19" spans="5:12" ht="15.75" customHeight="1" thickBot="1" x14ac:dyDescent="0.3">
      <c r="E19" s="28">
        <v>4</v>
      </c>
      <c r="F19" s="28" t="s">
        <v>19</v>
      </c>
      <c r="G19" s="29">
        <f>G128</f>
        <v>6725000</v>
      </c>
      <c r="H19" s="29">
        <f>H128</f>
        <v>2670000</v>
      </c>
      <c r="I19" s="29">
        <f>I128</f>
        <v>2670000</v>
      </c>
      <c r="J19" s="27">
        <f t="shared" si="1"/>
        <v>39.702602230483272</v>
      </c>
      <c r="K19" s="31">
        <f t="shared" si="1"/>
        <v>100</v>
      </c>
      <c r="L19" s="31">
        <f>I19/G19*100</f>
        <v>39.702602230483272</v>
      </c>
    </row>
    <row r="20" spans="5:12" ht="15.75" customHeight="1" thickBot="1" x14ac:dyDescent="0.3">
      <c r="E20" s="30" t="s">
        <v>20</v>
      </c>
      <c r="F20" s="30" t="s">
        <v>21</v>
      </c>
      <c r="G20" s="29">
        <f>G18+G19</f>
        <v>16692000</v>
      </c>
      <c r="H20" s="29">
        <f>H18+H19</f>
        <v>11194000</v>
      </c>
      <c r="I20" s="29">
        <f>I18+I19</f>
        <v>11194000</v>
      </c>
      <c r="J20" s="27">
        <f t="shared" si="1"/>
        <v>67.062065660196495</v>
      </c>
      <c r="K20" s="31">
        <f t="shared" si="1"/>
        <v>100</v>
      </c>
      <c r="L20" s="31">
        <f>I20/G20*100</f>
        <v>67.062065660196495</v>
      </c>
    </row>
    <row r="21" spans="5:12" ht="9" customHeight="1" thickBot="1" x14ac:dyDescent="0.3">
      <c r="E21" s="28"/>
      <c r="F21" s="28"/>
      <c r="G21" s="29"/>
      <c r="H21" s="29"/>
      <c r="I21" s="29"/>
      <c r="J21" s="27"/>
      <c r="K21" s="31"/>
      <c r="L21" s="31"/>
    </row>
    <row r="22" spans="5:12" ht="15.75" customHeight="1" thickBot="1" x14ac:dyDescent="0.3">
      <c r="E22" s="30" t="s">
        <v>22</v>
      </c>
      <c r="F22" s="30" t="s">
        <v>23</v>
      </c>
      <c r="G22" s="29">
        <f>G16-G20</f>
        <v>-3252000</v>
      </c>
      <c r="H22" s="29">
        <f>H16-H20</f>
        <v>3486000</v>
      </c>
      <c r="I22" s="29">
        <f>I16-I20</f>
        <v>3296000</v>
      </c>
      <c r="J22" s="27"/>
      <c r="K22" s="31"/>
      <c r="L22" s="31"/>
    </row>
    <row r="23" spans="5:12" ht="15.75" customHeight="1" thickBot="1" x14ac:dyDescent="0.3">
      <c r="F23" s="32"/>
      <c r="G23" s="33"/>
      <c r="H23" s="33"/>
      <c r="I23" s="33"/>
      <c r="J23" s="34"/>
      <c r="K23" s="34"/>
      <c r="L23" s="34"/>
    </row>
    <row r="24" spans="5:12" ht="15.75" customHeight="1" thickBot="1" x14ac:dyDescent="0.3">
      <c r="E24" s="263" t="s">
        <v>24</v>
      </c>
      <c r="F24" s="264" t="s">
        <v>25</v>
      </c>
      <c r="G24" s="265"/>
      <c r="H24" s="265"/>
      <c r="I24" s="265"/>
      <c r="J24" s="266"/>
      <c r="K24" s="266"/>
      <c r="L24" s="266"/>
    </row>
    <row r="25" spans="5:12" ht="15.75" customHeight="1" thickBot="1" x14ac:dyDescent="0.3">
      <c r="E25" s="28">
        <v>8</v>
      </c>
      <c r="F25" s="28" t="s">
        <v>26</v>
      </c>
      <c r="G25" s="29">
        <v>5500000</v>
      </c>
      <c r="H25" s="29">
        <v>0</v>
      </c>
      <c r="I25" s="29">
        <v>0</v>
      </c>
      <c r="J25" s="31"/>
      <c r="K25" s="31"/>
      <c r="L25" s="31"/>
    </row>
    <row r="26" spans="5:12" ht="15.75" customHeight="1" thickBot="1" x14ac:dyDescent="0.3">
      <c r="E26" s="28">
        <v>5</v>
      </c>
      <c r="F26" s="28" t="s">
        <v>27</v>
      </c>
      <c r="G26" s="29">
        <v>1500000</v>
      </c>
      <c r="H26" s="29">
        <v>4500000</v>
      </c>
      <c r="I26" s="29">
        <v>500000</v>
      </c>
      <c r="J26" s="31"/>
      <c r="K26" s="31"/>
      <c r="L26" s="31"/>
    </row>
    <row r="27" spans="5:12" ht="15.75" customHeight="1" thickBot="1" x14ac:dyDescent="0.3">
      <c r="E27" s="30" t="s">
        <v>28</v>
      </c>
      <c r="F27" s="30" t="s">
        <v>29</v>
      </c>
      <c r="G27" s="29">
        <f>G25-G26</f>
        <v>4000000</v>
      </c>
      <c r="H27" s="29">
        <f>H25-H26</f>
        <v>-4500000</v>
      </c>
      <c r="I27" s="29">
        <f>I25-I26</f>
        <v>-500000</v>
      </c>
      <c r="J27" s="31"/>
      <c r="K27" s="31"/>
      <c r="L27" s="31"/>
    </row>
    <row r="28" spans="5:12" ht="15.75" customHeight="1" thickBot="1" x14ac:dyDescent="0.3">
      <c r="E28" s="275"/>
      <c r="F28" s="275"/>
      <c r="G28" s="276"/>
      <c r="H28" s="276"/>
      <c r="I28" s="276"/>
      <c r="J28" s="277"/>
      <c r="K28" s="277"/>
      <c r="L28" s="277"/>
    </row>
    <row r="29" spans="5:12" ht="15.75" customHeight="1" thickBot="1" x14ac:dyDescent="0.3">
      <c r="E29" s="263" t="s">
        <v>30</v>
      </c>
      <c r="F29" s="264" t="s">
        <v>547</v>
      </c>
      <c r="G29" s="265"/>
      <c r="H29" s="265"/>
      <c r="I29" s="265"/>
      <c r="J29" s="266"/>
      <c r="K29" s="266"/>
      <c r="L29" s="266"/>
    </row>
    <row r="30" spans="5:12" ht="15.75" customHeight="1" thickBot="1" x14ac:dyDescent="0.3">
      <c r="E30" s="28"/>
      <c r="F30" s="28" t="s">
        <v>548</v>
      </c>
      <c r="G30" s="29"/>
      <c r="H30" s="29"/>
      <c r="I30" s="29">
        <v>0</v>
      </c>
      <c r="J30" s="31"/>
      <c r="K30" s="31"/>
      <c r="L30" s="31"/>
    </row>
    <row r="31" spans="5:12" ht="15.75" customHeight="1" thickBot="1" x14ac:dyDescent="0.3">
      <c r="E31" s="28"/>
      <c r="F31" s="30" t="s">
        <v>23</v>
      </c>
      <c r="G31" s="29"/>
      <c r="H31" s="29">
        <v>1014000</v>
      </c>
      <c r="I31" s="29"/>
      <c r="J31" s="31"/>
      <c r="K31" s="31"/>
      <c r="L31" s="31"/>
    </row>
    <row r="32" spans="5:12" ht="15.75" customHeight="1" thickBot="1" x14ac:dyDescent="0.3">
      <c r="E32" s="30">
        <v>9</v>
      </c>
      <c r="F32" s="30" t="s">
        <v>23</v>
      </c>
      <c r="G32" s="29">
        <v>748000</v>
      </c>
      <c r="H32" s="29"/>
      <c r="I32" s="29">
        <v>2796000</v>
      </c>
      <c r="J32" s="31"/>
      <c r="K32" s="31"/>
      <c r="L32" s="31"/>
    </row>
    <row r="33" spans="1:62" ht="15" customHeight="1" thickBot="1" x14ac:dyDescent="0.3"/>
    <row r="34" spans="1:62" ht="15.75" customHeight="1" x14ac:dyDescent="0.25">
      <c r="E34" s="267" t="s">
        <v>546</v>
      </c>
      <c r="F34" s="268" t="s">
        <v>31</v>
      </c>
      <c r="G34" s="269"/>
      <c r="H34" s="269"/>
      <c r="I34" s="269"/>
      <c r="J34" s="270"/>
      <c r="K34" s="270"/>
      <c r="L34" s="270"/>
    </row>
    <row r="35" spans="1:62" ht="15.75" customHeight="1" thickBot="1" x14ac:dyDescent="0.3">
      <c r="E35" s="271"/>
      <c r="F35" s="272"/>
      <c r="G35" s="273"/>
      <c r="H35" s="273"/>
      <c r="I35" s="273"/>
      <c r="J35" s="274"/>
      <c r="K35" s="274"/>
      <c r="L35" s="274"/>
    </row>
    <row r="36" spans="1:62" ht="18.75" customHeight="1" thickBot="1" x14ac:dyDescent="0.35">
      <c r="A36" s="35"/>
      <c r="B36" s="35"/>
      <c r="C36" s="35"/>
      <c r="D36" s="35"/>
      <c r="E36" s="28" t="s">
        <v>32</v>
      </c>
      <c r="F36" s="28" t="s">
        <v>33</v>
      </c>
      <c r="G36" s="29">
        <f>G16+G25</f>
        <v>18940000</v>
      </c>
      <c r="H36" s="29">
        <f>H16+H25+H31</f>
        <v>15694000</v>
      </c>
      <c r="I36" s="29">
        <f>I16+I25</f>
        <v>14490000</v>
      </c>
      <c r="J36" s="31">
        <f>H36/G36*100</f>
        <v>82.86166842661035</v>
      </c>
      <c r="K36" s="31">
        <f>I36/H36*100</f>
        <v>92.328278322925968</v>
      </c>
      <c r="L36" s="31">
        <f>I36/G36*100</f>
        <v>76.504751847940867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</row>
    <row r="37" spans="1:62" ht="18.75" customHeight="1" thickBot="1" x14ac:dyDescent="0.35">
      <c r="A37" s="35"/>
      <c r="B37" s="35"/>
      <c r="C37" s="35"/>
      <c r="D37" s="35"/>
      <c r="E37" s="28" t="s">
        <v>34</v>
      </c>
      <c r="F37" s="28" t="s">
        <v>35</v>
      </c>
      <c r="G37" s="29">
        <f>G20+G26+G32</f>
        <v>18940000</v>
      </c>
      <c r="H37" s="29">
        <f>H26+H20</f>
        <v>15694000</v>
      </c>
      <c r="I37" s="29">
        <f>I26+I20+I32</f>
        <v>14490000</v>
      </c>
      <c r="J37" s="31">
        <f>H37/G37*100</f>
        <v>82.86166842661035</v>
      </c>
      <c r="K37" s="31">
        <f>I37/H37*100</f>
        <v>92.328278322925968</v>
      </c>
      <c r="L37" s="31">
        <f>I37/G37*100</f>
        <v>76.504751847940867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</row>
    <row r="38" spans="1:62" ht="15.75" customHeight="1" thickBot="1" x14ac:dyDescent="0.3">
      <c r="E38" s="30" t="s">
        <v>36</v>
      </c>
      <c r="F38" s="30" t="s">
        <v>37</v>
      </c>
      <c r="G38" s="29">
        <f>G36-G37</f>
        <v>0</v>
      </c>
      <c r="H38" s="29">
        <f>H36-H37</f>
        <v>0</v>
      </c>
      <c r="I38" s="29">
        <f>I36-I37</f>
        <v>0</v>
      </c>
      <c r="J38" s="31"/>
      <c r="K38" s="31"/>
      <c r="L38" s="31"/>
    </row>
    <row r="48" spans="1:62" ht="18.75" customHeight="1" x14ac:dyDescent="0.3">
      <c r="G48" s="36" t="s">
        <v>38</v>
      </c>
    </row>
    <row r="49" spans="1:62" ht="15.75" customHeight="1" x14ac:dyDescent="0.25">
      <c r="F49" s="8" t="s">
        <v>39</v>
      </c>
      <c r="G49" s="9"/>
    </row>
    <row r="50" spans="1:62" ht="15.75" customHeight="1" x14ac:dyDescent="0.25"/>
    <row r="51" spans="1:62" ht="18.600000000000001" customHeight="1" thickBot="1" x14ac:dyDescent="0.3">
      <c r="A51" s="37"/>
      <c r="B51" s="294" t="s">
        <v>40</v>
      </c>
      <c r="C51" s="294"/>
      <c r="D51" s="294"/>
      <c r="E51" s="295" t="s">
        <v>41</v>
      </c>
      <c r="F51" s="38" t="s">
        <v>42</v>
      </c>
      <c r="G51" s="39" t="s">
        <v>43</v>
      </c>
      <c r="H51" s="39" t="s">
        <v>44</v>
      </c>
      <c r="I51" s="39" t="s">
        <v>44</v>
      </c>
      <c r="J51" s="40" t="s">
        <v>8</v>
      </c>
      <c r="K51" s="41" t="s">
        <v>8</v>
      </c>
      <c r="L51" s="41" t="s">
        <v>8</v>
      </c>
      <c r="M51" s="37"/>
      <c r="N51" s="42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</row>
    <row r="52" spans="1:62" ht="24.6" customHeight="1" thickTop="1" thickBot="1" x14ac:dyDescent="0.3">
      <c r="A52" s="37"/>
      <c r="B52" s="294"/>
      <c r="C52" s="294"/>
      <c r="D52" s="294"/>
      <c r="E52" s="295"/>
      <c r="F52" s="43"/>
      <c r="G52" s="44">
        <v>2022</v>
      </c>
      <c r="H52" s="44" t="s">
        <v>10</v>
      </c>
      <c r="I52" s="44" t="s">
        <v>510</v>
      </c>
      <c r="J52" s="45" t="s">
        <v>45</v>
      </c>
      <c r="K52" s="46" t="s">
        <v>46</v>
      </c>
      <c r="L52" s="46" t="s">
        <v>13</v>
      </c>
      <c r="M52" s="37"/>
      <c r="N52" s="42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</row>
    <row r="53" spans="1:62" ht="11.25" customHeight="1" thickTop="1" x14ac:dyDescent="0.25">
      <c r="A53" s="37"/>
      <c r="B53" s="47"/>
      <c r="C53" s="47"/>
      <c r="D53" s="47"/>
      <c r="E53" s="48"/>
      <c r="F53" s="49"/>
      <c r="G53" s="50"/>
      <c r="H53" s="50"/>
      <c r="I53" s="50"/>
      <c r="J53" s="51"/>
      <c r="K53" s="52"/>
      <c r="L53" s="52"/>
      <c r="M53" s="37"/>
      <c r="N53" s="42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</row>
    <row r="54" spans="1:62" ht="15.75" customHeight="1" x14ac:dyDescent="0.25">
      <c r="A54" s="6"/>
      <c r="B54" s="53"/>
      <c r="C54" s="53"/>
      <c r="D54" s="53"/>
      <c r="E54" s="54" t="s">
        <v>47</v>
      </c>
      <c r="F54" s="54" t="s">
        <v>48</v>
      </c>
      <c r="G54" s="55">
        <f>G55+G85+G92</f>
        <v>18940000</v>
      </c>
      <c r="H54" s="55">
        <f>H55+H85+H92</f>
        <v>14680000</v>
      </c>
      <c r="I54" s="55">
        <f>I55+I85+I92</f>
        <v>14490000</v>
      </c>
      <c r="J54" s="56">
        <f t="shared" ref="J54:K56" si="2">H54/G54*100</f>
        <v>77.507919746568106</v>
      </c>
      <c r="K54" s="56">
        <f t="shared" si="2"/>
        <v>98.705722070844686</v>
      </c>
      <c r="L54" s="56">
        <f t="shared" ref="L54:L85" si="3">I54/G54*100</f>
        <v>76.504751847940867</v>
      </c>
      <c r="M54" s="6"/>
      <c r="N54" s="57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62" ht="15.75" customHeight="1" x14ac:dyDescent="0.25">
      <c r="B55" s="58"/>
      <c r="C55" s="58"/>
      <c r="D55" s="58"/>
      <c r="E55" s="59">
        <v>6</v>
      </c>
      <c r="F55" s="60" t="s">
        <v>49</v>
      </c>
      <c r="G55" s="61">
        <f>G56+G61+G69+G73+G83</f>
        <v>13040000</v>
      </c>
      <c r="H55" s="61">
        <f>H56+H61+H69+H73+H83</f>
        <v>14280000</v>
      </c>
      <c r="I55" s="61">
        <f>I56+I61+I69+I73+I83</f>
        <v>14090000</v>
      </c>
      <c r="J55" s="56">
        <f t="shared" si="2"/>
        <v>109.50920245398773</v>
      </c>
      <c r="K55" s="56">
        <f t="shared" si="2"/>
        <v>98.669467787114854</v>
      </c>
      <c r="L55" s="62">
        <f t="shared" si="3"/>
        <v>108.0521472392638</v>
      </c>
      <c r="N55" s="63"/>
    </row>
    <row r="56" spans="1:62" ht="15.75" customHeight="1" x14ac:dyDescent="0.25">
      <c r="B56" s="58"/>
      <c r="C56" s="58"/>
      <c r="D56" s="58"/>
      <c r="E56" s="59">
        <v>61</v>
      </c>
      <c r="F56" s="60" t="s">
        <v>50</v>
      </c>
      <c r="G56" s="61">
        <f>G57+G59+G60+G58</f>
        <v>2400000</v>
      </c>
      <c r="H56" s="61">
        <f>H57+H59+H60</f>
        <v>4700000</v>
      </c>
      <c r="I56" s="61">
        <f t="shared" ref="I56" si="4">I57+I59+I60</f>
        <v>4700000</v>
      </c>
      <c r="J56" s="56">
        <f t="shared" si="2"/>
        <v>195.83333333333331</v>
      </c>
      <c r="K56" s="56">
        <f t="shared" si="2"/>
        <v>100</v>
      </c>
      <c r="L56" s="62">
        <f t="shared" si="3"/>
        <v>195.83333333333331</v>
      </c>
      <c r="N56" s="63"/>
    </row>
    <row r="57" spans="1:62" ht="15.75" customHeight="1" x14ac:dyDescent="0.25">
      <c r="B57" s="64">
        <v>1</v>
      </c>
      <c r="C57" s="58"/>
      <c r="D57" s="58"/>
      <c r="E57" s="65">
        <v>611</v>
      </c>
      <c r="F57" s="66" t="s">
        <v>51</v>
      </c>
      <c r="G57" s="67">
        <v>4500000</v>
      </c>
      <c r="H57" s="67">
        <v>4500000</v>
      </c>
      <c r="I57" s="67">
        <v>4500000</v>
      </c>
      <c r="J57" s="69">
        <f t="shared" ref="J57:J85" si="5">H57/G57*100</f>
        <v>100</v>
      </c>
      <c r="K57" s="69">
        <f t="shared" ref="K57:K60" si="6">I57/H57*100</f>
        <v>100</v>
      </c>
      <c r="L57" s="70">
        <f t="shared" si="3"/>
        <v>100</v>
      </c>
      <c r="N57" s="63"/>
    </row>
    <row r="58" spans="1:62" ht="15.75" customHeight="1" x14ac:dyDescent="0.25">
      <c r="B58" s="64">
        <v>1</v>
      </c>
      <c r="C58" s="58"/>
      <c r="D58" s="58"/>
      <c r="E58" s="65">
        <v>611</v>
      </c>
      <c r="F58" s="66" t="s">
        <v>567</v>
      </c>
      <c r="G58" s="67">
        <v>-2300000</v>
      </c>
      <c r="H58" s="67"/>
      <c r="I58" s="67"/>
      <c r="J58" s="69"/>
      <c r="K58" s="69"/>
      <c r="L58" s="70"/>
      <c r="N58" s="63"/>
    </row>
    <row r="59" spans="1:62" ht="15" customHeight="1" x14ac:dyDescent="0.25">
      <c r="B59" s="64">
        <v>1</v>
      </c>
      <c r="C59" s="58"/>
      <c r="D59" s="58"/>
      <c r="E59" s="65">
        <v>613</v>
      </c>
      <c r="F59" s="66" t="s">
        <v>52</v>
      </c>
      <c r="G59" s="67">
        <v>180000</v>
      </c>
      <c r="H59" s="67">
        <v>180000</v>
      </c>
      <c r="I59" s="67">
        <v>180000</v>
      </c>
      <c r="J59" s="69">
        <f t="shared" si="5"/>
        <v>100</v>
      </c>
      <c r="K59" s="69">
        <f t="shared" si="6"/>
        <v>100</v>
      </c>
      <c r="L59" s="70">
        <f t="shared" si="3"/>
        <v>100</v>
      </c>
      <c r="N59" s="63"/>
    </row>
    <row r="60" spans="1:62" ht="15.75" customHeight="1" x14ac:dyDescent="0.25">
      <c r="B60" s="64">
        <v>1</v>
      </c>
      <c r="C60" s="58"/>
      <c r="D60" s="58"/>
      <c r="E60" s="65">
        <v>614</v>
      </c>
      <c r="F60" s="66" t="s">
        <v>53</v>
      </c>
      <c r="G60" s="67">
        <v>20000</v>
      </c>
      <c r="H60" s="67">
        <v>20000</v>
      </c>
      <c r="I60" s="67">
        <v>20000</v>
      </c>
      <c r="J60" s="69">
        <f t="shared" si="5"/>
        <v>100</v>
      </c>
      <c r="K60" s="69">
        <f t="shared" si="6"/>
        <v>100</v>
      </c>
      <c r="L60" s="70">
        <f t="shared" si="3"/>
        <v>100</v>
      </c>
      <c r="N60" s="63"/>
    </row>
    <row r="61" spans="1:62" ht="15.75" customHeight="1" x14ac:dyDescent="0.25">
      <c r="B61" s="58"/>
      <c r="C61" s="58"/>
      <c r="D61" s="58"/>
      <c r="E61" s="59">
        <v>63</v>
      </c>
      <c r="F61" s="60" t="s">
        <v>54</v>
      </c>
      <c r="G61" s="71">
        <f>SUM(G62:G68)</f>
        <v>9619000</v>
      </c>
      <c r="H61" s="71">
        <f t="shared" ref="H61:I61" si="7">SUM(H62:H68)</f>
        <v>8559000</v>
      </c>
      <c r="I61" s="71">
        <f t="shared" si="7"/>
        <v>8369000</v>
      </c>
      <c r="J61" s="56">
        <f t="shared" si="5"/>
        <v>88.980143466056759</v>
      </c>
      <c r="K61" s="56">
        <f>I61/H61*100</f>
        <v>97.78011449935741</v>
      </c>
      <c r="L61" s="62">
        <f t="shared" si="3"/>
        <v>87.004886162802791</v>
      </c>
      <c r="N61" s="63"/>
    </row>
    <row r="62" spans="1:62" ht="15.75" customHeight="1" x14ac:dyDescent="0.25">
      <c r="B62" s="64">
        <v>4</v>
      </c>
      <c r="C62" s="58"/>
      <c r="D62" s="58"/>
      <c r="E62" s="65">
        <v>633</v>
      </c>
      <c r="F62" s="66" t="s">
        <v>524</v>
      </c>
      <c r="G62" s="67">
        <v>5730000</v>
      </c>
      <c r="H62" s="67">
        <v>5730000</v>
      </c>
      <c r="I62" s="67">
        <v>5730000</v>
      </c>
      <c r="J62" s="69">
        <f t="shared" si="5"/>
        <v>100</v>
      </c>
      <c r="K62" s="69">
        <f t="shared" ref="K62:K68" si="8">I62/H62*100</f>
        <v>100</v>
      </c>
      <c r="L62" s="70">
        <f t="shared" si="3"/>
        <v>100</v>
      </c>
    </row>
    <row r="63" spans="1:62" ht="15.75" customHeight="1" x14ac:dyDescent="0.25">
      <c r="B63" s="64">
        <v>4</v>
      </c>
      <c r="C63" s="58"/>
      <c r="D63" s="58"/>
      <c r="E63" s="65">
        <v>633</v>
      </c>
      <c r="F63" s="66" t="s">
        <v>525</v>
      </c>
      <c r="G63" s="67">
        <v>350000</v>
      </c>
      <c r="H63" s="67">
        <v>350000</v>
      </c>
      <c r="I63" s="67">
        <v>350000</v>
      </c>
      <c r="J63" s="69">
        <f t="shared" si="5"/>
        <v>100</v>
      </c>
      <c r="K63" s="69">
        <f t="shared" si="8"/>
        <v>100</v>
      </c>
      <c r="L63" s="70">
        <f t="shared" si="3"/>
        <v>100</v>
      </c>
    </row>
    <row r="64" spans="1:62" ht="15.75" customHeight="1" x14ac:dyDescent="0.25">
      <c r="B64" s="64">
        <v>4</v>
      </c>
      <c r="C64" s="58"/>
      <c r="D64" s="58"/>
      <c r="E64" s="65">
        <v>633</v>
      </c>
      <c r="F64" s="66" t="s">
        <v>534</v>
      </c>
      <c r="G64" s="67">
        <v>1035000</v>
      </c>
      <c r="H64" s="67">
        <v>1035000</v>
      </c>
      <c r="I64" s="67">
        <v>1035000</v>
      </c>
      <c r="J64" s="69">
        <f t="shared" si="5"/>
        <v>100</v>
      </c>
      <c r="K64" s="69">
        <f t="shared" si="8"/>
        <v>100</v>
      </c>
      <c r="L64" s="70">
        <f t="shared" si="3"/>
        <v>100</v>
      </c>
    </row>
    <row r="65" spans="2:14" ht="15.75" customHeight="1" x14ac:dyDescent="0.25">
      <c r="B65" s="64">
        <v>4</v>
      </c>
      <c r="C65" s="58"/>
      <c r="D65" s="58"/>
      <c r="E65" s="65">
        <v>633</v>
      </c>
      <c r="F65" s="66" t="s">
        <v>535</v>
      </c>
      <c r="G65" s="67">
        <v>300000</v>
      </c>
      <c r="H65" s="67">
        <v>0</v>
      </c>
      <c r="I65" s="67">
        <v>0</v>
      </c>
      <c r="J65" s="69">
        <f t="shared" si="5"/>
        <v>0</v>
      </c>
      <c r="K65" s="69"/>
      <c r="L65" s="70">
        <f t="shared" si="3"/>
        <v>0</v>
      </c>
    </row>
    <row r="66" spans="2:14" ht="15.75" customHeight="1" x14ac:dyDescent="0.25">
      <c r="B66" s="64">
        <v>4</v>
      </c>
      <c r="C66" s="58"/>
      <c r="D66" s="58"/>
      <c r="E66" s="65">
        <v>633</v>
      </c>
      <c r="F66" s="66" t="s">
        <v>511</v>
      </c>
      <c r="G66" s="67">
        <v>1300000</v>
      </c>
      <c r="H66" s="67">
        <v>940000</v>
      </c>
      <c r="I66" s="67">
        <v>750000</v>
      </c>
      <c r="J66" s="69">
        <f t="shared" si="5"/>
        <v>72.307692307692307</v>
      </c>
      <c r="K66" s="69">
        <f t="shared" si="8"/>
        <v>79.787234042553195</v>
      </c>
      <c r="L66" s="70">
        <f t="shared" si="3"/>
        <v>57.692307692307686</v>
      </c>
    </row>
    <row r="67" spans="2:14" ht="15.75" customHeight="1" x14ac:dyDescent="0.25">
      <c r="B67" s="64">
        <v>4</v>
      </c>
      <c r="C67" s="58"/>
      <c r="D67" s="58"/>
      <c r="E67" s="65">
        <v>633</v>
      </c>
      <c r="F67" s="66" t="s">
        <v>569</v>
      </c>
      <c r="G67" s="67">
        <v>400000</v>
      </c>
      <c r="H67" s="67"/>
      <c r="I67" s="67"/>
      <c r="J67" s="69"/>
      <c r="K67" s="69"/>
      <c r="L67" s="70"/>
    </row>
    <row r="68" spans="2:14" ht="15.75" customHeight="1" x14ac:dyDescent="0.25">
      <c r="B68" s="64">
        <v>4</v>
      </c>
      <c r="C68" s="58"/>
      <c r="D68" s="58"/>
      <c r="E68" s="65">
        <v>634</v>
      </c>
      <c r="F68" s="66" t="s">
        <v>512</v>
      </c>
      <c r="G68" s="67">
        <v>504000</v>
      </c>
      <c r="H68" s="67">
        <v>504000</v>
      </c>
      <c r="I68" s="67">
        <v>504000</v>
      </c>
      <c r="J68" s="69">
        <f t="shared" si="5"/>
        <v>100</v>
      </c>
      <c r="K68" s="69">
        <f t="shared" si="8"/>
        <v>100</v>
      </c>
      <c r="L68" s="70">
        <f t="shared" si="3"/>
        <v>100</v>
      </c>
    </row>
    <row r="69" spans="2:14" ht="15.75" customHeight="1" x14ac:dyDescent="0.25">
      <c r="B69" s="58"/>
      <c r="C69" s="58"/>
      <c r="D69" s="58"/>
      <c r="E69" s="59">
        <v>64</v>
      </c>
      <c r="F69" s="60" t="s">
        <v>55</v>
      </c>
      <c r="G69" s="71">
        <f>G70+G71+G72</f>
        <v>301000</v>
      </c>
      <c r="H69" s="71">
        <f t="shared" ref="H69:I69" si="9">H70+H71+H72</f>
        <v>301000</v>
      </c>
      <c r="I69" s="71">
        <f t="shared" si="9"/>
        <v>301000</v>
      </c>
      <c r="J69" s="56">
        <f t="shared" si="5"/>
        <v>100</v>
      </c>
      <c r="K69" s="56">
        <f>I69/H69*100</f>
        <v>100</v>
      </c>
      <c r="L69" s="62">
        <f t="shared" si="3"/>
        <v>100</v>
      </c>
      <c r="N69" s="63"/>
    </row>
    <row r="70" spans="2:14" ht="15.75" customHeight="1" x14ac:dyDescent="0.25">
      <c r="B70" s="64">
        <v>1</v>
      </c>
      <c r="C70" s="58"/>
      <c r="D70" s="58"/>
      <c r="E70" s="65">
        <v>641</v>
      </c>
      <c r="F70" s="66" t="s">
        <v>56</v>
      </c>
      <c r="G70" s="67">
        <v>1000</v>
      </c>
      <c r="H70" s="67">
        <v>1000</v>
      </c>
      <c r="I70" s="67">
        <v>1000</v>
      </c>
      <c r="J70" s="69">
        <f t="shared" si="5"/>
        <v>100</v>
      </c>
      <c r="K70" s="69">
        <f t="shared" ref="K70:K72" si="10">I70/H70*100</f>
        <v>100</v>
      </c>
      <c r="L70" s="70">
        <f t="shared" si="3"/>
        <v>100</v>
      </c>
    </row>
    <row r="71" spans="2:14" ht="15.75" customHeight="1" x14ac:dyDescent="0.25">
      <c r="B71" s="64">
        <v>2</v>
      </c>
      <c r="C71" s="58"/>
      <c r="D71" s="58"/>
      <c r="E71" s="65">
        <v>642</v>
      </c>
      <c r="F71" s="66" t="s">
        <v>57</v>
      </c>
      <c r="G71" s="67">
        <v>50000</v>
      </c>
      <c r="H71" s="67">
        <v>50000</v>
      </c>
      <c r="I71" s="67">
        <v>50000</v>
      </c>
      <c r="J71" s="69">
        <f t="shared" si="5"/>
        <v>100</v>
      </c>
      <c r="K71" s="69">
        <f t="shared" si="10"/>
        <v>100</v>
      </c>
      <c r="L71" s="70">
        <f t="shared" si="3"/>
        <v>100</v>
      </c>
    </row>
    <row r="72" spans="2:14" ht="15.75" customHeight="1" x14ac:dyDescent="0.25">
      <c r="B72" s="64">
        <v>3</v>
      </c>
      <c r="C72" s="58"/>
      <c r="D72" s="58"/>
      <c r="E72" s="65">
        <v>642</v>
      </c>
      <c r="F72" s="66" t="s">
        <v>513</v>
      </c>
      <c r="G72" s="67">
        <v>250000</v>
      </c>
      <c r="H72" s="67">
        <v>250000</v>
      </c>
      <c r="I72" s="67">
        <v>250000</v>
      </c>
      <c r="J72" s="69">
        <f t="shared" si="5"/>
        <v>100</v>
      </c>
      <c r="K72" s="69">
        <f t="shared" si="10"/>
        <v>100</v>
      </c>
      <c r="L72" s="70">
        <f t="shared" si="3"/>
        <v>100</v>
      </c>
    </row>
    <row r="73" spans="2:14" ht="15.75" customHeight="1" x14ac:dyDescent="0.25">
      <c r="B73" s="58"/>
      <c r="C73" s="58"/>
      <c r="D73" s="58"/>
      <c r="E73" s="59">
        <v>65</v>
      </c>
      <c r="F73" s="60" t="s">
        <v>58</v>
      </c>
      <c r="G73" s="71">
        <f>SUM(G74:G82)</f>
        <v>645000</v>
      </c>
      <c r="H73" s="71">
        <f t="shared" ref="H73:I73" si="11">SUM(H74:H82)</f>
        <v>645000</v>
      </c>
      <c r="I73" s="71">
        <f t="shared" si="11"/>
        <v>645000</v>
      </c>
      <c r="J73" s="56">
        <f t="shared" si="5"/>
        <v>100</v>
      </c>
      <c r="K73" s="56">
        <f>I73/H73*100</f>
        <v>100</v>
      </c>
      <c r="L73" s="62">
        <f t="shared" si="3"/>
        <v>100</v>
      </c>
    </row>
    <row r="74" spans="2:14" ht="15.75" customHeight="1" x14ac:dyDescent="0.25">
      <c r="B74" s="64">
        <v>3</v>
      </c>
      <c r="C74" s="58"/>
      <c r="D74" s="58"/>
      <c r="E74" s="65">
        <v>651</v>
      </c>
      <c r="F74" s="66" t="s">
        <v>59</v>
      </c>
      <c r="G74" s="67">
        <v>5000</v>
      </c>
      <c r="H74" s="67">
        <v>5000</v>
      </c>
      <c r="I74" s="67">
        <v>5000</v>
      </c>
      <c r="J74" s="69">
        <f t="shared" si="5"/>
        <v>100</v>
      </c>
      <c r="K74" s="69">
        <f t="shared" ref="K74:K84" si="12">I74/H74*100</f>
        <v>100</v>
      </c>
      <c r="L74" s="70">
        <f t="shared" si="3"/>
        <v>100</v>
      </c>
    </row>
    <row r="75" spans="2:14" ht="15.75" customHeight="1" x14ac:dyDescent="0.25">
      <c r="B75" s="64">
        <v>3</v>
      </c>
      <c r="C75" s="58"/>
      <c r="D75" s="58"/>
      <c r="E75" s="65">
        <v>652</v>
      </c>
      <c r="F75" s="66" t="s">
        <v>514</v>
      </c>
      <c r="G75" s="67">
        <v>100000</v>
      </c>
      <c r="H75" s="67">
        <v>100000</v>
      </c>
      <c r="I75" s="67">
        <v>100000</v>
      </c>
      <c r="J75" s="69">
        <f t="shared" si="5"/>
        <v>100</v>
      </c>
      <c r="K75" s="69">
        <f t="shared" si="12"/>
        <v>100</v>
      </c>
      <c r="L75" s="70">
        <f t="shared" si="3"/>
        <v>100</v>
      </c>
    </row>
    <row r="76" spans="2:14" ht="15.75" customHeight="1" x14ac:dyDescent="0.25">
      <c r="B76" s="64">
        <v>3</v>
      </c>
      <c r="C76" s="58"/>
      <c r="D76" s="58"/>
      <c r="E76" s="65">
        <v>652</v>
      </c>
      <c r="F76" s="66" t="s">
        <v>515</v>
      </c>
      <c r="G76" s="67">
        <v>25000</v>
      </c>
      <c r="H76" s="67">
        <v>25000</v>
      </c>
      <c r="I76" s="67">
        <v>25000</v>
      </c>
      <c r="J76" s="69">
        <f t="shared" si="5"/>
        <v>100</v>
      </c>
      <c r="K76" s="69">
        <f t="shared" si="12"/>
        <v>100</v>
      </c>
      <c r="L76" s="70">
        <f t="shared" si="3"/>
        <v>100</v>
      </c>
    </row>
    <row r="77" spans="2:14" ht="15.75" customHeight="1" x14ac:dyDescent="0.25">
      <c r="B77" s="64">
        <v>3</v>
      </c>
      <c r="C77" s="58"/>
      <c r="D77" s="58"/>
      <c r="E77" s="65">
        <v>652</v>
      </c>
      <c r="F77" s="66" t="s">
        <v>516</v>
      </c>
      <c r="G77" s="67">
        <v>10000</v>
      </c>
      <c r="H77" s="67">
        <v>10000</v>
      </c>
      <c r="I77" s="67">
        <v>10000</v>
      </c>
      <c r="J77" s="69">
        <f t="shared" si="5"/>
        <v>100</v>
      </c>
      <c r="K77" s="69">
        <f t="shared" si="12"/>
        <v>100</v>
      </c>
      <c r="L77" s="70">
        <f t="shared" si="3"/>
        <v>100</v>
      </c>
    </row>
    <row r="78" spans="2:14" ht="15.75" customHeight="1" x14ac:dyDescent="0.25">
      <c r="B78" s="64">
        <v>3</v>
      </c>
      <c r="C78" s="58"/>
      <c r="D78" s="58"/>
      <c r="E78" s="65">
        <v>652</v>
      </c>
      <c r="F78" s="66" t="s">
        <v>517</v>
      </c>
      <c r="G78" s="67">
        <v>400000</v>
      </c>
      <c r="H78" s="67">
        <v>400000</v>
      </c>
      <c r="I78" s="67">
        <v>400000</v>
      </c>
      <c r="J78" s="69">
        <f t="shared" si="5"/>
        <v>100</v>
      </c>
      <c r="K78" s="69">
        <f t="shared" si="12"/>
        <v>100</v>
      </c>
      <c r="L78" s="70">
        <f t="shared" si="3"/>
        <v>100</v>
      </c>
    </row>
    <row r="79" spans="2:14" ht="15.75" customHeight="1" x14ac:dyDescent="0.25">
      <c r="B79" s="64">
        <v>3</v>
      </c>
      <c r="C79" s="58"/>
      <c r="D79" s="58"/>
      <c r="E79" s="65">
        <v>652</v>
      </c>
      <c r="F79" s="66" t="s">
        <v>518</v>
      </c>
      <c r="G79" s="67">
        <v>30000</v>
      </c>
      <c r="H79" s="67">
        <v>30000</v>
      </c>
      <c r="I79" s="67">
        <v>30000</v>
      </c>
      <c r="J79" s="69">
        <f t="shared" si="5"/>
        <v>100</v>
      </c>
      <c r="K79" s="69">
        <f t="shared" si="12"/>
        <v>100</v>
      </c>
      <c r="L79" s="70">
        <f t="shared" si="3"/>
        <v>100</v>
      </c>
    </row>
    <row r="80" spans="2:14" ht="15.75" customHeight="1" x14ac:dyDescent="0.25">
      <c r="B80" s="64">
        <v>3</v>
      </c>
      <c r="C80" s="58"/>
      <c r="D80" s="58"/>
      <c r="E80" s="65">
        <v>652</v>
      </c>
      <c r="F80" s="66" t="s">
        <v>519</v>
      </c>
      <c r="G80" s="67">
        <v>10000</v>
      </c>
      <c r="H80" s="67">
        <v>10000</v>
      </c>
      <c r="I80" s="67">
        <v>10000</v>
      </c>
      <c r="J80" s="69">
        <f t="shared" si="5"/>
        <v>100</v>
      </c>
      <c r="K80" s="69">
        <f t="shared" si="12"/>
        <v>100</v>
      </c>
      <c r="L80" s="70">
        <f t="shared" si="3"/>
        <v>100</v>
      </c>
    </row>
    <row r="81" spans="1:62" ht="15.75" customHeight="1" x14ac:dyDescent="0.25">
      <c r="B81" s="64">
        <v>3</v>
      </c>
      <c r="C81" s="58"/>
      <c r="D81" s="58"/>
      <c r="E81" s="65">
        <v>652</v>
      </c>
      <c r="F81" s="66" t="s">
        <v>562</v>
      </c>
      <c r="G81" s="67">
        <v>50000</v>
      </c>
      <c r="H81" s="67">
        <v>50000</v>
      </c>
      <c r="I81" s="67">
        <v>50000</v>
      </c>
      <c r="J81" s="69">
        <f t="shared" si="5"/>
        <v>100</v>
      </c>
      <c r="K81" s="69">
        <f t="shared" si="12"/>
        <v>100</v>
      </c>
      <c r="L81" s="70">
        <f t="shared" si="3"/>
        <v>100</v>
      </c>
    </row>
    <row r="82" spans="1:62" ht="15.75" customHeight="1" x14ac:dyDescent="0.25">
      <c r="B82" s="64">
        <v>3</v>
      </c>
      <c r="C82" s="58"/>
      <c r="D82" s="58"/>
      <c r="E82" s="65">
        <v>652</v>
      </c>
      <c r="F82" s="66" t="s">
        <v>520</v>
      </c>
      <c r="G82" s="67">
        <v>15000</v>
      </c>
      <c r="H82" s="67">
        <v>15000</v>
      </c>
      <c r="I82" s="67">
        <v>15000</v>
      </c>
      <c r="J82" s="69">
        <f t="shared" si="5"/>
        <v>100</v>
      </c>
      <c r="K82" s="69">
        <f t="shared" si="12"/>
        <v>100</v>
      </c>
      <c r="L82" s="70">
        <f t="shared" si="3"/>
        <v>100</v>
      </c>
    </row>
    <row r="83" spans="1:62" ht="15.75" customHeight="1" x14ac:dyDescent="0.25">
      <c r="B83" s="258"/>
      <c r="C83" s="259"/>
      <c r="D83" s="259"/>
      <c r="E83" s="59">
        <v>66</v>
      </c>
      <c r="F83" s="81" t="s">
        <v>521</v>
      </c>
      <c r="G83" s="71">
        <f>G84</f>
        <v>75000</v>
      </c>
      <c r="H83" s="71">
        <f t="shared" ref="H83:I83" si="13">H84</f>
        <v>75000</v>
      </c>
      <c r="I83" s="71">
        <f t="shared" si="13"/>
        <v>75000</v>
      </c>
      <c r="J83" s="56">
        <f t="shared" si="5"/>
        <v>100</v>
      </c>
      <c r="K83" s="56">
        <f t="shared" si="12"/>
        <v>100</v>
      </c>
      <c r="L83" s="62">
        <f t="shared" si="3"/>
        <v>100</v>
      </c>
    </row>
    <row r="84" spans="1:62" ht="15.75" customHeight="1" x14ac:dyDescent="0.25">
      <c r="B84" s="64">
        <v>3</v>
      </c>
      <c r="C84" s="58"/>
      <c r="D84" s="58"/>
      <c r="E84" s="65">
        <v>661</v>
      </c>
      <c r="F84" s="66" t="s">
        <v>522</v>
      </c>
      <c r="G84" s="67">
        <v>75000</v>
      </c>
      <c r="H84" s="67">
        <v>75000</v>
      </c>
      <c r="I84" s="67">
        <v>75000</v>
      </c>
      <c r="J84" s="69">
        <f t="shared" si="5"/>
        <v>100</v>
      </c>
      <c r="K84" s="69">
        <f t="shared" si="12"/>
        <v>100</v>
      </c>
      <c r="L84" s="70">
        <f t="shared" si="3"/>
        <v>100</v>
      </c>
    </row>
    <row r="85" spans="1:62" ht="15.75" customHeight="1" x14ac:dyDescent="0.25">
      <c r="B85" s="58"/>
      <c r="C85" s="58"/>
      <c r="D85" s="58"/>
      <c r="E85" s="59">
        <v>7</v>
      </c>
      <c r="F85" s="72" t="s">
        <v>15</v>
      </c>
      <c r="G85" s="71">
        <f>G86+G88</f>
        <v>400000</v>
      </c>
      <c r="H85" s="71">
        <f t="shared" ref="H85:I85" si="14">H86+H88</f>
        <v>400000</v>
      </c>
      <c r="I85" s="71">
        <f t="shared" si="14"/>
        <v>400000</v>
      </c>
      <c r="J85" s="56">
        <f t="shared" si="5"/>
        <v>100</v>
      </c>
      <c r="K85" s="56">
        <f>I85/H85*100</f>
        <v>100</v>
      </c>
      <c r="L85" s="62">
        <f t="shared" si="3"/>
        <v>100</v>
      </c>
    </row>
    <row r="86" spans="1:62" ht="15.75" customHeight="1" x14ac:dyDescent="0.25">
      <c r="B86" s="58"/>
      <c r="C86" s="58"/>
      <c r="D86" s="58"/>
      <c r="E86" s="59">
        <v>71</v>
      </c>
      <c r="F86" s="60" t="s">
        <v>60</v>
      </c>
      <c r="G86" s="71">
        <f>G87</f>
        <v>0</v>
      </c>
      <c r="H86" s="71">
        <f t="shared" ref="H86:I86" si="15">H87</f>
        <v>0</v>
      </c>
      <c r="I86" s="71">
        <f t="shared" si="15"/>
        <v>0</v>
      </c>
      <c r="J86" s="56"/>
      <c r="K86" s="56"/>
      <c r="L86" s="62"/>
    </row>
    <row r="87" spans="1:62" ht="15.75" customHeight="1" x14ac:dyDescent="0.25">
      <c r="B87" s="64">
        <v>6</v>
      </c>
      <c r="C87" s="58"/>
      <c r="D87" s="58"/>
      <c r="E87" s="65">
        <v>711</v>
      </c>
      <c r="F87" s="66" t="s">
        <v>61</v>
      </c>
      <c r="G87" s="67">
        <v>0</v>
      </c>
      <c r="H87" s="67">
        <v>0</v>
      </c>
      <c r="I87" s="67">
        <v>0</v>
      </c>
      <c r="J87" s="69"/>
      <c r="K87" s="69"/>
      <c r="L87" s="70"/>
    </row>
    <row r="88" spans="1:62" ht="15.75" customHeight="1" x14ac:dyDescent="0.25">
      <c r="B88" s="58"/>
      <c r="C88" s="58"/>
      <c r="D88" s="58"/>
      <c r="E88" s="59">
        <v>72</v>
      </c>
      <c r="F88" s="60" t="s">
        <v>62</v>
      </c>
      <c r="G88" s="71">
        <f>G89</f>
        <v>400000</v>
      </c>
      <c r="H88" s="71">
        <f t="shared" ref="H88:I89" si="16">H89</f>
        <v>400000</v>
      </c>
      <c r="I88" s="71">
        <f t="shared" si="16"/>
        <v>400000</v>
      </c>
      <c r="J88" s="56">
        <f>H88/G88*100</f>
        <v>100</v>
      </c>
      <c r="K88" s="56">
        <f t="shared" ref="K88:K90" si="17">I88/H88*100</f>
        <v>100</v>
      </c>
      <c r="L88" s="62">
        <f>I88/G88*100</f>
        <v>100</v>
      </c>
    </row>
    <row r="89" spans="1:62" ht="15.75" customHeight="1" x14ac:dyDescent="0.25">
      <c r="B89" s="58"/>
      <c r="C89" s="58"/>
      <c r="D89" s="58"/>
      <c r="E89" s="65">
        <v>721</v>
      </c>
      <c r="F89" s="66" t="s">
        <v>63</v>
      </c>
      <c r="G89" s="67">
        <f>G90</f>
        <v>400000</v>
      </c>
      <c r="H89" s="67">
        <f t="shared" si="16"/>
        <v>400000</v>
      </c>
      <c r="I89" s="67">
        <f t="shared" si="16"/>
        <v>400000</v>
      </c>
      <c r="J89" s="69">
        <f>H89/G89*100</f>
        <v>100</v>
      </c>
      <c r="K89" s="69">
        <f t="shared" si="17"/>
        <v>100</v>
      </c>
      <c r="L89" s="70">
        <f>I89/G89*100</f>
        <v>100</v>
      </c>
    </row>
    <row r="90" spans="1:62" ht="15.75" customHeight="1" x14ac:dyDescent="0.25">
      <c r="B90" s="58">
        <v>2</v>
      </c>
      <c r="C90" s="58"/>
      <c r="D90" s="58"/>
      <c r="E90" s="65">
        <v>7214</v>
      </c>
      <c r="F90" s="66" t="s">
        <v>64</v>
      </c>
      <c r="G90" s="67">
        <v>400000</v>
      </c>
      <c r="H90" s="67">
        <v>400000</v>
      </c>
      <c r="I90" s="67">
        <v>400000</v>
      </c>
      <c r="J90" s="69">
        <f>H90/G90*100</f>
        <v>100</v>
      </c>
      <c r="K90" s="69">
        <f t="shared" si="17"/>
        <v>100</v>
      </c>
      <c r="L90" s="70">
        <f>I90/G90*100</f>
        <v>100</v>
      </c>
    </row>
    <row r="91" spans="1:62" ht="15.75" customHeight="1" x14ac:dyDescent="0.2">
      <c r="A91" s="9"/>
      <c r="B91" s="58"/>
      <c r="C91" s="58"/>
      <c r="D91" s="58"/>
      <c r="E91" s="59">
        <v>8</v>
      </c>
      <c r="F91" s="72" t="s">
        <v>26</v>
      </c>
      <c r="G91" s="61">
        <v>0</v>
      </c>
      <c r="H91" s="61">
        <v>0</v>
      </c>
      <c r="I91" s="61">
        <v>0</v>
      </c>
      <c r="J91" s="56"/>
      <c r="K91" s="56"/>
      <c r="L91" s="6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pans="1:62" ht="15" customHeight="1" x14ac:dyDescent="0.25">
      <c r="B92" s="58"/>
      <c r="C92" s="58"/>
      <c r="D92" s="58"/>
      <c r="E92" s="59">
        <v>84</v>
      </c>
      <c r="F92" s="60" t="s">
        <v>26</v>
      </c>
      <c r="G92" s="61">
        <f>G93+G94</f>
        <v>5500000</v>
      </c>
      <c r="H92" s="61"/>
      <c r="I92" s="61"/>
      <c r="J92" s="56"/>
      <c r="K92" s="56"/>
      <c r="L92" s="62"/>
    </row>
    <row r="93" spans="1:62" ht="15" customHeight="1" x14ac:dyDescent="0.25">
      <c r="B93" s="64">
        <v>7</v>
      </c>
      <c r="C93" s="58"/>
      <c r="D93" s="58"/>
      <c r="E93" s="65">
        <v>844</v>
      </c>
      <c r="F93" s="66" t="s">
        <v>563</v>
      </c>
      <c r="G93" s="68">
        <v>4000000</v>
      </c>
      <c r="H93" s="68"/>
      <c r="I93" s="68"/>
      <c r="J93" s="69"/>
      <c r="K93" s="69"/>
      <c r="L93" s="70"/>
    </row>
    <row r="94" spans="1:62" ht="15" customHeight="1" x14ac:dyDescent="0.25">
      <c r="B94" s="73">
        <v>7</v>
      </c>
      <c r="C94" s="73"/>
      <c r="D94" s="73"/>
      <c r="E94" s="283">
        <v>844</v>
      </c>
      <c r="F94" s="66" t="s">
        <v>564</v>
      </c>
      <c r="G94" s="68">
        <v>1500000</v>
      </c>
      <c r="H94" s="75"/>
      <c r="I94" s="75"/>
      <c r="J94" s="75"/>
      <c r="K94" s="75"/>
      <c r="L94" s="75"/>
    </row>
    <row r="95" spans="1:62" ht="15" customHeight="1" x14ac:dyDescent="0.25">
      <c r="B95" s="73"/>
      <c r="C95" s="73"/>
      <c r="D95" s="73"/>
      <c r="E95" s="74"/>
      <c r="F95" s="75"/>
      <c r="G95" s="75"/>
      <c r="H95" s="75"/>
      <c r="I95" s="75"/>
      <c r="J95" s="75"/>
      <c r="K95" s="75"/>
      <c r="L95" s="75"/>
    </row>
    <row r="96" spans="1:62" ht="15" customHeight="1" x14ac:dyDescent="0.25">
      <c r="B96" s="73"/>
      <c r="C96" s="73"/>
      <c r="D96" s="73"/>
      <c r="E96" s="74"/>
      <c r="F96" s="75"/>
      <c r="G96" s="75"/>
      <c r="H96" s="75"/>
      <c r="I96" s="75"/>
      <c r="J96" s="75"/>
      <c r="K96" s="75"/>
      <c r="L96" s="75"/>
    </row>
    <row r="97" spans="1:62" ht="15" customHeight="1" x14ac:dyDescent="0.25">
      <c r="B97" s="73"/>
      <c r="C97" s="73"/>
      <c r="D97" s="73"/>
      <c r="E97" s="74"/>
      <c r="F97" s="75"/>
      <c r="G97" s="75"/>
      <c r="H97" s="75"/>
      <c r="I97" s="75"/>
      <c r="J97" s="75"/>
      <c r="K97" s="75"/>
      <c r="L97" s="75"/>
    </row>
    <row r="98" spans="1:62" ht="15" customHeight="1" x14ac:dyDescent="0.25">
      <c r="B98" s="73"/>
      <c r="C98" s="73"/>
      <c r="D98" s="73"/>
      <c r="E98" s="74"/>
      <c r="F98" s="75"/>
      <c r="G98" s="75"/>
      <c r="H98" s="75"/>
      <c r="I98" s="75"/>
      <c r="J98" s="75"/>
      <c r="K98" s="75"/>
      <c r="L98" s="75"/>
    </row>
    <row r="99" spans="1:62" ht="15" customHeight="1" x14ac:dyDescent="0.25">
      <c r="B99" s="73"/>
      <c r="C99" s="73"/>
      <c r="D99" s="73"/>
      <c r="E99" s="74"/>
      <c r="F99" s="75"/>
      <c r="G99" s="75"/>
      <c r="H99" s="75"/>
      <c r="I99" s="75"/>
      <c r="J99" s="75"/>
      <c r="K99" s="75"/>
      <c r="L99" s="75"/>
    </row>
    <row r="100" spans="1:62" ht="15" customHeight="1" x14ac:dyDescent="0.25">
      <c r="B100" s="73"/>
      <c r="C100" s="73"/>
      <c r="D100" s="73"/>
      <c r="E100" s="74"/>
      <c r="F100" s="75"/>
      <c r="G100" s="75"/>
      <c r="H100" s="75"/>
      <c r="I100" s="75"/>
      <c r="J100" s="75"/>
      <c r="K100" s="75"/>
      <c r="L100" s="75"/>
    </row>
    <row r="101" spans="1:62" ht="14.25" customHeight="1" x14ac:dyDescent="0.2">
      <c r="A101" s="76"/>
      <c r="B101" s="77"/>
      <c r="C101" s="77"/>
      <c r="D101" s="77"/>
      <c r="E101" s="78"/>
      <c r="F101" s="78"/>
      <c r="G101" s="78"/>
      <c r="H101" s="78"/>
      <c r="I101" s="78"/>
      <c r="J101" s="78"/>
      <c r="K101" s="78"/>
      <c r="L101" s="78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</row>
    <row r="102" spans="1:62" ht="15.75" customHeight="1" thickBot="1" x14ac:dyDescent="0.3">
      <c r="A102" s="37"/>
      <c r="B102" s="294" t="s">
        <v>40</v>
      </c>
      <c r="C102" s="294"/>
      <c r="D102" s="294"/>
      <c r="E102" s="295" t="s">
        <v>41</v>
      </c>
      <c r="F102" s="38" t="s">
        <v>42</v>
      </c>
      <c r="G102" s="39" t="s">
        <v>43</v>
      </c>
      <c r="H102" s="39" t="s">
        <v>44</v>
      </c>
      <c r="I102" s="39" t="s">
        <v>44</v>
      </c>
      <c r="J102" s="40" t="s">
        <v>8</v>
      </c>
      <c r="K102" s="41" t="s">
        <v>8</v>
      </c>
      <c r="L102" s="41" t="s">
        <v>8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</row>
    <row r="103" spans="1:62" ht="24" customHeight="1" thickTop="1" thickBot="1" x14ac:dyDescent="0.3">
      <c r="A103" s="37"/>
      <c r="B103" s="294"/>
      <c r="C103" s="294"/>
      <c r="D103" s="294"/>
      <c r="E103" s="295"/>
      <c r="F103" s="43"/>
      <c r="G103" s="44" t="s">
        <v>531</v>
      </c>
      <c r="H103" s="44" t="s">
        <v>10</v>
      </c>
      <c r="I103" s="44" t="s">
        <v>510</v>
      </c>
      <c r="J103" s="79" t="s">
        <v>45</v>
      </c>
      <c r="K103" s="46" t="s">
        <v>46</v>
      </c>
      <c r="L103" s="46" t="s">
        <v>13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</row>
    <row r="104" spans="1:62" ht="15.75" customHeight="1" thickTop="1" x14ac:dyDescent="0.25">
      <c r="A104" s="6"/>
      <c r="B104" s="53"/>
      <c r="C104" s="53"/>
      <c r="D104" s="53"/>
      <c r="E104" s="54" t="s">
        <v>65</v>
      </c>
      <c r="F104" s="54" t="s">
        <v>66</v>
      </c>
      <c r="G104" s="55">
        <f>G105+G128+G136</f>
        <v>18192000</v>
      </c>
      <c r="H104" s="55">
        <f>H105+H128+H136</f>
        <v>15694000</v>
      </c>
      <c r="I104" s="55">
        <f>I105+I128+I136</f>
        <v>11694000</v>
      </c>
      <c r="J104" s="56">
        <f>H104/G104*100</f>
        <v>86.26868953386105</v>
      </c>
      <c r="K104" s="56">
        <f>I104/H104*100</f>
        <v>74.512552567860325</v>
      </c>
      <c r="L104" s="56">
        <f t="shared" ref="L104:L124" si="18">I104/G104*100</f>
        <v>64.281002638522423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</row>
    <row r="105" spans="1:62" ht="15.75" customHeight="1" x14ac:dyDescent="0.25">
      <c r="B105" s="58"/>
      <c r="C105" s="58"/>
      <c r="D105" s="58"/>
      <c r="E105" s="60">
        <v>3</v>
      </c>
      <c r="F105" s="60" t="s">
        <v>18</v>
      </c>
      <c r="G105" s="61">
        <f>G106+G9+G120+G1012+G115+G118+G122+G124+G110</f>
        <v>9967000</v>
      </c>
      <c r="H105" s="61">
        <f>H106+H9+H120+H1012+H115+H118+H122+H124+H110</f>
        <v>8524000</v>
      </c>
      <c r="I105" s="61">
        <f>I106+I9+I120+I1012+I115+I118+I122+I124+I110</f>
        <v>8524000</v>
      </c>
      <c r="J105" s="56">
        <f>H105/G105*100</f>
        <v>85.522223337012136</v>
      </c>
      <c r="K105" s="56">
        <f>I105/H105*100</f>
        <v>100</v>
      </c>
      <c r="L105" s="62">
        <f t="shared" si="18"/>
        <v>85.522223337012136</v>
      </c>
    </row>
    <row r="106" spans="1:62" ht="15.75" customHeight="1" x14ac:dyDescent="0.25">
      <c r="B106" s="58"/>
      <c r="C106" s="58"/>
      <c r="D106" s="58"/>
      <c r="E106" s="60">
        <v>31</v>
      </c>
      <c r="F106" s="60" t="s">
        <v>67</v>
      </c>
      <c r="G106" s="61">
        <f>G107+G108+G109</f>
        <v>2855000</v>
      </c>
      <c r="H106" s="61">
        <f>H107+H108+H109</f>
        <v>3561000</v>
      </c>
      <c r="I106" s="61">
        <f t="shared" ref="I106" si="19">I107+I108+I109</f>
        <v>3561000</v>
      </c>
      <c r="J106" s="56">
        <f t="shared" ref="J106:J124" si="20">H106/G106*100</f>
        <v>124.72854640980735</v>
      </c>
      <c r="K106" s="56">
        <f t="shared" ref="K106:K135" si="21">I106/G106*100</f>
        <v>124.72854640980735</v>
      </c>
      <c r="L106" s="62">
        <f t="shared" si="18"/>
        <v>124.72854640980735</v>
      </c>
    </row>
    <row r="107" spans="1:62" ht="15.75" customHeight="1" x14ac:dyDescent="0.25">
      <c r="B107" s="64">
        <v>1</v>
      </c>
      <c r="C107" s="58"/>
      <c r="D107" s="58"/>
      <c r="E107" s="80">
        <v>311</v>
      </c>
      <c r="F107" s="66" t="s">
        <v>68</v>
      </c>
      <c r="G107" s="68">
        <f>'POSEBNI DIO'!L38+'POSEBNI DIO'!L62+'POSEBNI DIO'!L70+'POSEBNI DIO'!L76+'POSEBNI DIO'!L84</f>
        <v>2389000</v>
      </c>
      <c r="H107" s="68">
        <f>'POSEBNI DIO'!M38+'POSEBNI DIO'!M62+'POSEBNI DIO'!M70+'POSEBNI DIO'!M76+'POSEBNI DIO'!M84</f>
        <v>2927000</v>
      </c>
      <c r="I107" s="68">
        <f>'POSEBNI DIO'!N38+'POSEBNI DIO'!N62+'POSEBNI DIO'!N70+'POSEBNI DIO'!N76+'POSEBNI DIO'!N84</f>
        <v>2927000</v>
      </c>
      <c r="J107" s="69">
        <f t="shared" si="20"/>
        <v>122.51988279614903</v>
      </c>
      <c r="K107" s="56">
        <f t="shared" si="21"/>
        <v>122.51988279614903</v>
      </c>
      <c r="L107" s="70">
        <f t="shared" si="18"/>
        <v>122.51988279614903</v>
      </c>
    </row>
    <row r="108" spans="1:62" ht="15.75" customHeight="1" x14ac:dyDescent="0.25">
      <c r="B108" s="64">
        <v>1</v>
      </c>
      <c r="C108" s="58"/>
      <c r="D108" s="58"/>
      <c r="E108" s="80">
        <v>312</v>
      </c>
      <c r="F108" s="66" t="s">
        <v>69</v>
      </c>
      <c r="G108" s="68">
        <f>'POSEBNI DIO'!L63+'POSEBNI DIO'!L77</f>
        <v>67000</v>
      </c>
      <c r="H108" s="68">
        <f>'POSEBNI DIO'!M63+'POSEBNI DIO'!M77</f>
        <v>63000</v>
      </c>
      <c r="I108" s="68">
        <f>'POSEBNI DIO'!N63+'POSEBNI DIO'!N77</f>
        <v>63000</v>
      </c>
      <c r="J108" s="69">
        <f t="shared" si="20"/>
        <v>94.029850746268664</v>
      </c>
      <c r="K108" s="56">
        <f t="shared" si="21"/>
        <v>94.029850746268664</v>
      </c>
      <c r="L108" s="70">
        <f t="shared" si="18"/>
        <v>94.029850746268664</v>
      </c>
    </row>
    <row r="109" spans="1:62" ht="15.75" customHeight="1" x14ac:dyDescent="0.25">
      <c r="B109" s="64">
        <v>1</v>
      </c>
      <c r="C109" s="58"/>
      <c r="D109" s="58"/>
      <c r="E109" s="80">
        <v>313</v>
      </c>
      <c r="F109" s="66" t="s">
        <v>70</v>
      </c>
      <c r="G109" s="68">
        <f>'POSEBNI DIO'!L39+'POSEBNI DIO'!L64+'POSEBNI DIO'!L71+'POSEBNI DIO'!L78+'POSEBNI DIO'!L85</f>
        <v>399000</v>
      </c>
      <c r="H109" s="68">
        <f>'POSEBNI DIO'!M39+'POSEBNI DIO'!M64+'POSEBNI DIO'!M71+'POSEBNI DIO'!M78+'POSEBNI DIO'!M85</f>
        <v>571000</v>
      </c>
      <c r="I109" s="68">
        <f>'POSEBNI DIO'!N39+'POSEBNI DIO'!N64+'POSEBNI DIO'!N71+'POSEBNI DIO'!N78+'POSEBNI DIO'!N85</f>
        <v>571000</v>
      </c>
      <c r="J109" s="69">
        <f t="shared" si="20"/>
        <v>143.10776942355889</v>
      </c>
      <c r="K109" s="56">
        <f t="shared" si="21"/>
        <v>143.10776942355889</v>
      </c>
      <c r="L109" s="70">
        <f t="shared" si="18"/>
        <v>143.10776942355889</v>
      </c>
    </row>
    <row r="110" spans="1:62" ht="15.75" customHeight="1" x14ac:dyDescent="0.25">
      <c r="B110" s="58"/>
      <c r="C110" s="58"/>
      <c r="D110" s="58"/>
      <c r="E110" s="60">
        <v>32</v>
      </c>
      <c r="F110" s="60" t="s">
        <v>71</v>
      </c>
      <c r="G110" s="61">
        <f>G111+G112+G113+G114</f>
        <v>2939600</v>
      </c>
      <c r="H110" s="61">
        <f>H111+H112+H113+H114</f>
        <v>2194600</v>
      </c>
      <c r="I110" s="61">
        <f t="shared" ref="I110" si="22">I111+I112+I113+I114</f>
        <v>2194600</v>
      </c>
      <c r="J110" s="56">
        <f t="shared" si="20"/>
        <v>74.656415838889643</v>
      </c>
      <c r="K110" s="56">
        <f t="shared" si="21"/>
        <v>74.656415838889643</v>
      </c>
      <c r="L110" s="62">
        <f t="shared" si="18"/>
        <v>74.656415838889643</v>
      </c>
    </row>
    <row r="111" spans="1:62" ht="15.75" customHeight="1" x14ac:dyDescent="0.25">
      <c r="B111" s="64">
        <v>1</v>
      </c>
      <c r="C111" s="58"/>
      <c r="D111" s="58"/>
      <c r="E111" s="80">
        <v>321</v>
      </c>
      <c r="F111" s="66" t="s">
        <v>72</v>
      </c>
      <c r="G111" s="68">
        <f>'POSEBNI DIO'!L16+'POSEBNI DIO'!L65+'POSEBNI DIO'!L79</f>
        <v>30100</v>
      </c>
      <c r="H111" s="68">
        <f>'POSEBNI DIO'!M65+'POSEBNI DIO'!M79+'POSEBNI DIO'!M16</f>
        <v>35100</v>
      </c>
      <c r="I111" s="68">
        <f>'POSEBNI DIO'!N65+'POSEBNI DIO'!N79+'POSEBNI DIO'!N16</f>
        <v>35100</v>
      </c>
      <c r="J111" s="69">
        <f t="shared" si="20"/>
        <v>116.61129568106313</v>
      </c>
      <c r="K111" s="56">
        <f t="shared" si="21"/>
        <v>116.61129568106313</v>
      </c>
      <c r="L111" s="70">
        <f t="shared" si="18"/>
        <v>116.61129568106313</v>
      </c>
    </row>
    <row r="112" spans="1:62" ht="15.75" customHeight="1" x14ac:dyDescent="0.25">
      <c r="A112" s="9"/>
      <c r="B112" s="64">
        <v>1</v>
      </c>
      <c r="C112" s="64">
        <v>3</v>
      </c>
      <c r="D112" s="58"/>
      <c r="E112" s="80">
        <v>322</v>
      </c>
      <c r="F112" s="66" t="s">
        <v>73</v>
      </c>
      <c r="G112" s="68">
        <f>'POSEBNI DIO'!L17+'POSEBNI DIO'!L44+'POSEBNI DIO'!L91+'POSEBNI DIO'!L92+'POSEBNI DIO'!L97+'POSEBNI DIO'!L98+'POSEBNI DIO'!L103+'POSEBNI DIO'!L108+'POSEBNI DIO'!L113+'POSEBNI DIO'!L118+'POSEBNI DIO'!L119+'POSEBNI DIO'!L479+'POSEBNI DIO'!L480+'POSEBNI DIO'!L491</f>
        <v>426000</v>
      </c>
      <c r="H112" s="68">
        <f>'POSEBNI DIO'!M17+'POSEBNI DIO'!M44+'POSEBNI DIO'!M91+'POSEBNI DIO'!M92+'POSEBNI DIO'!M97+'POSEBNI DIO'!M98+'POSEBNI DIO'!M102+'POSEBNI DIO'!M108+'POSEBNI DIO'!M113+'POSEBNI DIO'!M118+'POSEBNI DIO'!M119+'POSEBNI DIO'!M479+'POSEBNI DIO'!M480+'POSEBNI DIO'!M491</f>
        <v>426000</v>
      </c>
      <c r="I112" s="68">
        <f>'POSEBNI DIO'!N17+'POSEBNI DIO'!N44+'POSEBNI DIO'!N91+'POSEBNI DIO'!N92+'POSEBNI DIO'!N97+'POSEBNI DIO'!N98+'POSEBNI DIO'!N102+'POSEBNI DIO'!N108+'POSEBNI DIO'!N113+'POSEBNI DIO'!N118+'POSEBNI DIO'!N119+'POSEBNI DIO'!N479+'POSEBNI DIO'!N480+'POSEBNI DIO'!N491</f>
        <v>426000</v>
      </c>
      <c r="J112" s="69">
        <f t="shared" si="20"/>
        <v>100</v>
      </c>
      <c r="K112" s="56">
        <f t="shared" si="21"/>
        <v>100</v>
      </c>
      <c r="L112" s="70">
        <f t="shared" si="18"/>
        <v>100</v>
      </c>
    </row>
    <row r="113" spans="2:12" ht="15.75" customHeight="1" x14ac:dyDescent="0.25">
      <c r="B113" s="64">
        <v>1</v>
      </c>
      <c r="C113" s="64">
        <v>3</v>
      </c>
      <c r="D113" s="64">
        <v>4</v>
      </c>
      <c r="E113" s="80">
        <v>323</v>
      </c>
      <c r="F113" s="80" t="s">
        <v>74</v>
      </c>
      <c r="G113" s="68">
        <f>'POSEBNI DIO'!L125+'POSEBNI DIO'!L130+'POSEBNI DIO'!L135+'POSEBNI DIO'!L140+'POSEBNI DIO'!L145+'POSEBNI DIO'!L150+'POSEBNI DIO'!L155+'POSEBNI DIO'!L160+'POSEBNI DIO'!L165+'POSEBNI DIO'!L175+'POSEBNI DIO'!L180+'POSEBNI DIO'!L181+'POSEBNI DIO'!L182+'POSEBNI DIO'!L183+'POSEBNI DIO'!L184+'POSEBNI DIO'!L189+'POSEBNI DIO'!L194+'POSEBNI DIO'!L199+'POSEBNI DIO'!L200+'POSEBNI DIO'!L481+'POSEBNI DIO'!L486+'POSEBNI DIO'!L496+'POSEBNI DIO'!L501+'POSEBNI DIO'!L502+'POSEBNI DIO'!L503+'POSEBNI DIO'!L509+'POSEBNI DIO'!L525</f>
        <v>2294500</v>
      </c>
      <c r="H113" s="68">
        <f>'POSEBNI DIO'!M125+'POSEBNI DIO'!M130+'POSEBNI DIO'!M135+'POSEBNI DIO'!M140+'POSEBNI DIO'!M145+'POSEBNI DIO'!M150+'POSEBNI DIO'!M155+'POSEBNI DIO'!M160+'POSEBNI DIO'!M165+'POSEBNI DIO'!M175+'POSEBNI DIO'!M179+'POSEBNI DIO'!M189+'POSEBNI DIO'!M194+'POSEBNI DIO'!M198+'POSEBNI DIO'!M481+'POSEBNI DIO'!M486+'POSEBNI DIO'!M496+'POSEBNI DIO'!M509+'POSEBNI DIO'!M525+'POSEBNI DIO'!M500</f>
        <v>1544500</v>
      </c>
      <c r="I113" s="68">
        <f>'POSEBNI DIO'!N125+'POSEBNI DIO'!N130+'POSEBNI DIO'!N135+'POSEBNI DIO'!N140+'POSEBNI DIO'!N145+'POSEBNI DIO'!N150+'POSEBNI DIO'!N155+'POSEBNI DIO'!N160+'POSEBNI DIO'!N165+'POSEBNI DIO'!N175+'POSEBNI DIO'!N179+'POSEBNI DIO'!N189+'POSEBNI DIO'!N194+'POSEBNI DIO'!N198+'POSEBNI DIO'!N481+'POSEBNI DIO'!N486+'POSEBNI DIO'!N496+'POSEBNI DIO'!N509+'POSEBNI DIO'!N525+'POSEBNI DIO'!N500</f>
        <v>1544500</v>
      </c>
      <c r="J113" s="69">
        <f t="shared" si="20"/>
        <v>67.313140117672702</v>
      </c>
      <c r="K113" s="56">
        <f t="shared" si="21"/>
        <v>67.313140117672702</v>
      </c>
      <c r="L113" s="70">
        <f t="shared" si="18"/>
        <v>67.313140117672702</v>
      </c>
    </row>
    <row r="114" spans="2:12" ht="15.75" customHeight="1" x14ac:dyDescent="0.25">
      <c r="B114" s="64">
        <v>1</v>
      </c>
      <c r="C114" s="58"/>
      <c r="D114" s="58"/>
      <c r="E114" s="80">
        <v>329</v>
      </c>
      <c r="F114" s="66" t="s">
        <v>75</v>
      </c>
      <c r="G114" s="68">
        <f>'POSEBNI DIO'!L18+'POSEBNI DIO'!L49+'POSEBNI DIO'!L54+'POSEBNI DIO'!L206+'POSEBNI DIO'!L211+'POSEBNI DIO'!L216+'POSEBNI DIO'!L221+'POSEBNI DIO'!L226+'POSEBNI DIO'!L231+'POSEBNI DIO'!L236+'POSEBNI DIO'!L241</f>
        <v>189000</v>
      </c>
      <c r="H114" s="68">
        <f>'POSEBNI DIO'!M18+'POSEBNI DIO'!M49+'POSEBNI DIO'!M54+'POSEBNI DIO'!M206+'POSEBNI DIO'!M211+'POSEBNI DIO'!M216+'POSEBNI DIO'!M221+'POSEBNI DIO'!M226+'POSEBNI DIO'!M231+'POSEBNI DIO'!M236+'POSEBNI DIO'!M241</f>
        <v>189000</v>
      </c>
      <c r="I114" s="68">
        <f>'POSEBNI DIO'!N18+'POSEBNI DIO'!N49+'POSEBNI DIO'!N54+'POSEBNI DIO'!N206+'POSEBNI DIO'!N211+'POSEBNI DIO'!N216+'POSEBNI DIO'!N221+'POSEBNI DIO'!N226+'POSEBNI DIO'!N231+'POSEBNI DIO'!N236+'POSEBNI DIO'!N241</f>
        <v>189000</v>
      </c>
      <c r="J114" s="69">
        <f t="shared" si="20"/>
        <v>100</v>
      </c>
      <c r="K114" s="56">
        <f t="shared" si="21"/>
        <v>100</v>
      </c>
      <c r="L114" s="70">
        <f t="shared" si="18"/>
        <v>100</v>
      </c>
    </row>
    <row r="115" spans="2:12" ht="15.75" customHeight="1" x14ac:dyDescent="0.25">
      <c r="B115" s="58"/>
      <c r="C115" s="58"/>
      <c r="D115" s="58"/>
      <c r="E115" s="60">
        <v>34</v>
      </c>
      <c r="F115" s="81" t="s">
        <v>76</v>
      </c>
      <c r="G115" s="61">
        <f>G116+G117</f>
        <v>435000</v>
      </c>
      <c r="H115" s="61">
        <f t="shared" ref="H115:I115" si="23">H116+H117</f>
        <v>50000</v>
      </c>
      <c r="I115" s="61">
        <f t="shared" si="23"/>
        <v>50000</v>
      </c>
      <c r="J115" s="56">
        <f t="shared" si="20"/>
        <v>11.494252873563218</v>
      </c>
      <c r="K115" s="56">
        <f t="shared" si="21"/>
        <v>11.494252873563218</v>
      </c>
      <c r="L115" s="62">
        <f t="shared" si="18"/>
        <v>11.494252873563218</v>
      </c>
    </row>
    <row r="116" spans="2:12" ht="15" customHeight="1" x14ac:dyDescent="0.25">
      <c r="B116" s="64">
        <v>1</v>
      </c>
      <c r="C116" s="58"/>
      <c r="D116" s="58"/>
      <c r="E116" s="80">
        <v>342</v>
      </c>
      <c r="F116" s="80" t="s">
        <v>77</v>
      </c>
      <c r="G116" s="68">
        <f>'POSEBNI DIO'!L28</f>
        <v>10000</v>
      </c>
      <c r="H116" s="68">
        <f>'POSEBNI DIO'!M28</f>
        <v>25000</v>
      </c>
      <c r="I116" s="68">
        <f>'POSEBNI DIO'!N28</f>
        <v>25000</v>
      </c>
      <c r="J116" s="69">
        <f t="shared" si="20"/>
        <v>250</v>
      </c>
      <c r="K116" s="56">
        <f t="shared" si="21"/>
        <v>250</v>
      </c>
      <c r="L116" s="70">
        <f t="shared" si="18"/>
        <v>250</v>
      </c>
    </row>
    <row r="117" spans="2:12" ht="16.5" customHeight="1" x14ac:dyDescent="0.25">
      <c r="B117" s="64">
        <v>1</v>
      </c>
      <c r="C117" s="58"/>
      <c r="D117" s="58"/>
      <c r="E117" s="80">
        <v>343</v>
      </c>
      <c r="F117" s="80" t="s">
        <v>78</v>
      </c>
      <c r="G117" s="68">
        <f>'POSEBNI DIO'!L170+'POSEBNI DIO'!L247+'POSEBNI DIO'!L252</f>
        <v>425000</v>
      </c>
      <c r="H117" s="68">
        <f>'POSEBNI DIO'!M170+'POSEBNI DIO'!M247+'POSEBNI DIO'!M252</f>
        <v>25000</v>
      </c>
      <c r="I117" s="68">
        <f>'POSEBNI DIO'!N170+'POSEBNI DIO'!N247+'POSEBNI DIO'!N252</f>
        <v>25000</v>
      </c>
      <c r="J117" s="69">
        <f t="shared" si="20"/>
        <v>5.8823529411764701</v>
      </c>
      <c r="K117" s="56">
        <f t="shared" si="21"/>
        <v>5.8823529411764701</v>
      </c>
      <c r="L117" s="70">
        <f t="shared" si="18"/>
        <v>5.8823529411764701</v>
      </c>
    </row>
    <row r="118" spans="2:12" ht="15" customHeight="1" x14ac:dyDescent="0.25">
      <c r="B118" s="58"/>
      <c r="C118" s="58"/>
      <c r="D118" s="58"/>
      <c r="E118" s="60">
        <v>35</v>
      </c>
      <c r="F118" s="81" t="s">
        <v>79</v>
      </c>
      <c r="G118" s="61">
        <f>G119</f>
        <v>167200</v>
      </c>
      <c r="H118" s="61">
        <f t="shared" ref="H118:I118" si="24">H119</f>
        <v>67200</v>
      </c>
      <c r="I118" s="61">
        <f t="shared" si="24"/>
        <v>67200</v>
      </c>
      <c r="J118" s="56">
        <f t="shared" si="20"/>
        <v>40.191387559808611</v>
      </c>
      <c r="K118" s="56">
        <f t="shared" si="21"/>
        <v>40.191387559808611</v>
      </c>
      <c r="L118" s="62">
        <f t="shared" si="18"/>
        <v>40.191387559808611</v>
      </c>
    </row>
    <row r="119" spans="2:12" ht="16.5" customHeight="1" x14ac:dyDescent="0.25">
      <c r="B119" s="64">
        <v>1</v>
      </c>
      <c r="C119" s="64">
        <v>2</v>
      </c>
      <c r="D119" s="64">
        <v>4</v>
      </c>
      <c r="E119" s="80">
        <v>352</v>
      </c>
      <c r="F119" s="80" t="s">
        <v>80</v>
      </c>
      <c r="G119" s="68">
        <f>'POSEBNI DIO'!L258+'POSEBNI DIO'!L263+'POSEBNI DIO'!L268+'POSEBNI DIO'!L273</f>
        <v>167200</v>
      </c>
      <c r="H119" s="68">
        <f>'POSEBNI DIO'!M263+'POSEBNI DIO'!M268+'POSEBNI DIO'!M273</f>
        <v>67200</v>
      </c>
      <c r="I119" s="68">
        <f>'POSEBNI DIO'!N263+'POSEBNI DIO'!N268+'POSEBNI DIO'!N273</f>
        <v>67200</v>
      </c>
      <c r="J119" s="69">
        <f t="shared" si="20"/>
        <v>40.191387559808611</v>
      </c>
      <c r="K119" s="56">
        <f t="shared" si="21"/>
        <v>40.191387559808611</v>
      </c>
      <c r="L119" s="70">
        <f t="shared" si="18"/>
        <v>40.191387559808611</v>
      </c>
    </row>
    <row r="120" spans="2:12" ht="16.5" customHeight="1" x14ac:dyDescent="0.25">
      <c r="B120" s="64">
        <v>1</v>
      </c>
      <c r="C120" s="64">
        <v>2</v>
      </c>
      <c r="D120" s="64">
        <v>4</v>
      </c>
      <c r="E120" s="60">
        <v>36</v>
      </c>
      <c r="F120" s="81" t="s">
        <v>79</v>
      </c>
      <c r="G120" s="61">
        <f>G121</f>
        <v>74000</v>
      </c>
      <c r="H120" s="61">
        <f t="shared" ref="H120:I120" si="25">H121</f>
        <v>0</v>
      </c>
      <c r="I120" s="61">
        <f t="shared" si="25"/>
        <v>0</v>
      </c>
      <c r="J120" s="69">
        <f t="shared" si="20"/>
        <v>0</v>
      </c>
      <c r="K120" s="56">
        <f t="shared" si="21"/>
        <v>0</v>
      </c>
      <c r="L120" s="70">
        <f t="shared" si="18"/>
        <v>0</v>
      </c>
    </row>
    <row r="121" spans="2:12" ht="16.5" customHeight="1" x14ac:dyDescent="0.25">
      <c r="B121" s="64">
        <v>1</v>
      </c>
      <c r="C121" s="64">
        <v>2</v>
      </c>
      <c r="D121" s="64">
        <v>4</v>
      </c>
      <c r="E121" s="80">
        <v>366</v>
      </c>
      <c r="F121" s="80" t="s">
        <v>530</v>
      </c>
      <c r="G121" s="68">
        <f>'POSEBNI DIO'!L278+'POSEBNI DIO'!L283</f>
        <v>74000</v>
      </c>
      <c r="H121" s="68">
        <f>'POSEBNI DIO'!M278+'POSEBNI DIO'!M283</f>
        <v>0</v>
      </c>
      <c r="I121" s="68">
        <f>'POSEBNI DIO'!N278+'POSEBNI DIO'!N283</f>
        <v>0</v>
      </c>
      <c r="J121" s="69">
        <f t="shared" si="20"/>
        <v>0</v>
      </c>
      <c r="K121" s="56">
        <f t="shared" si="21"/>
        <v>0</v>
      </c>
      <c r="L121" s="70">
        <f t="shared" si="18"/>
        <v>0</v>
      </c>
    </row>
    <row r="122" spans="2:12" ht="15" customHeight="1" x14ac:dyDescent="0.25">
      <c r="B122" s="58"/>
      <c r="C122" s="58"/>
      <c r="D122" s="58"/>
      <c r="E122" s="60">
        <v>37</v>
      </c>
      <c r="F122" s="81" t="s">
        <v>81</v>
      </c>
      <c r="G122" s="61">
        <f>G123</f>
        <v>2280000</v>
      </c>
      <c r="H122" s="61">
        <f t="shared" ref="H122:I122" si="26">H123</f>
        <v>1590000</v>
      </c>
      <c r="I122" s="61">
        <f t="shared" si="26"/>
        <v>1590000</v>
      </c>
      <c r="J122" s="56">
        <f t="shared" si="20"/>
        <v>69.73684210526315</v>
      </c>
      <c r="K122" s="56">
        <f t="shared" si="21"/>
        <v>69.73684210526315</v>
      </c>
      <c r="L122" s="62">
        <f t="shared" si="18"/>
        <v>69.73684210526315</v>
      </c>
    </row>
    <row r="123" spans="2:12" ht="15" customHeight="1" x14ac:dyDescent="0.25">
      <c r="B123" s="64">
        <v>1</v>
      </c>
      <c r="C123" s="64">
        <v>4</v>
      </c>
      <c r="D123" s="58"/>
      <c r="E123" s="80">
        <v>372</v>
      </c>
      <c r="F123" s="66" t="s">
        <v>82</v>
      </c>
      <c r="G123" s="68">
        <f>'POSEBNI DIO'!L320+'POSEBNI DIO'!L315+'POSEBNI DIO'!L310+'POSEBNI DIO'!L305+'POSEBNI DIO'!L304+'POSEBNI DIO'!L299+'POSEBNI DIO'!L294+'POSEBNI DIO'!L289</f>
        <v>2280000</v>
      </c>
      <c r="H123" s="68">
        <f>'POSEBNI DIO'!M289+'POSEBNI DIO'!M294+'POSEBNI DIO'!M299+'POSEBNI DIO'!M304+'POSEBNI DIO'!M310+'POSEBNI DIO'!M315+'POSEBNI DIO'!M320</f>
        <v>1590000</v>
      </c>
      <c r="I123" s="68">
        <f>'POSEBNI DIO'!N289+'POSEBNI DIO'!N294+'POSEBNI DIO'!N299+'POSEBNI DIO'!N304+'POSEBNI DIO'!N310+'POSEBNI DIO'!N315+'POSEBNI DIO'!N320</f>
        <v>1590000</v>
      </c>
      <c r="J123" s="69">
        <f t="shared" si="20"/>
        <v>69.73684210526315</v>
      </c>
      <c r="K123" s="56">
        <f t="shared" si="21"/>
        <v>69.73684210526315</v>
      </c>
      <c r="L123" s="70">
        <f t="shared" si="18"/>
        <v>69.73684210526315</v>
      </c>
    </row>
    <row r="124" spans="2:12" ht="15" customHeight="1" x14ac:dyDescent="0.25">
      <c r="B124" s="58"/>
      <c r="C124" s="58"/>
      <c r="D124" s="58"/>
      <c r="E124" s="60">
        <v>38</v>
      </c>
      <c r="F124" s="60" t="s">
        <v>83</v>
      </c>
      <c r="G124" s="61">
        <f>G125+G126+G127</f>
        <v>1216200</v>
      </c>
      <c r="H124" s="61">
        <f t="shared" ref="H124:I124" si="27">H125+H126+H127</f>
        <v>1061200</v>
      </c>
      <c r="I124" s="61">
        <f t="shared" si="27"/>
        <v>1061200</v>
      </c>
      <c r="J124" s="56">
        <f t="shared" si="20"/>
        <v>87.255385627363921</v>
      </c>
      <c r="K124" s="56">
        <f t="shared" si="21"/>
        <v>87.255385627363921</v>
      </c>
      <c r="L124" s="62">
        <f t="shared" si="18"/>
        <v>87.255385627363921</v>
      </c>
    </row>
    <row r="125" spans="2:12" ht="15" customHeight="1" x14ac:dyDescent="0.25">
      <c r="B125" s="64">
        <v>1</v>
      </c>
      <c r="C125" s="58"/>
      <c r="D125" s="58"/>
      <c r="E125" s="80">
        <v>381</v>
      </c>
      <c r="F125" s="80" t="s">
        <v>84</v>
      </c>
      <c r="G125" s="68">
        <f>'POSEBNI DIO'!L23+'POSEBNI DIO'!L326+'POSEBNI DIO'!L327+'POSEBNI DIO'!L332+'POSEBNI DIO'!L333+'POSEBNI DIO'!L334+'POSEBNI DIO'!L335+'POSEBNI DIO'!L336+'POSEBNI DIO'!L337+'POSEBNI DIO'!L343+'POSEBNI DIO'!L344+'POSEBNI DIO'!L345+'POSEBNI DIO'!L346+'POSEBNI DIO'!L347+'POSEBNI DIO'!L348+'POSEBNI DIO'!L349+'POSEBNI DIO'!L350+'POSEBNI DIO'!L351+'POSEBNI DIO'!L353+'POSEBNI DIO'!L358+'POSEBNI DIO'!L363+'POSEBNI DIO'!L368+'POSEBNI DIO'!L373+'POSEBNI DIO'!L378+'POSEBNI DIO'!L384+'POSEBNI DIO'!L389+'POSEBNI DIO'!L394+'POSEBNI DIO'!L338+'POSEBNI DIO'!L352</f>
        <v>1216200</v>
      </c>
      <c r="H125" s="68">
        <f>'POSEBNI DIO'!M23+'POSEBNI DIO'!M325+'POSEBNI DIO'!M331+'POSEBNI DIO'!M342+'POSEBNI DIO'!M357+'POSEBNI DIO'!M362+'POSEBNI DIO'!M367+'POSEBNI DIO'!M372+'POSEBNI DIO'!M377+'POSEBNI DIO'!M383+'POSEBNI DIO'!M388+'POSEBNI DIO'!M393</f>
        <v>1061200</v>
      </c>
      <c r="I125" s="68">
        <f>'POSEBNI DIO'!N23+'POSEBNI DIO'!N325+'POSEBNI DIO'!N331+'POSEBNI DIO'!N342+'POSEBNI DIO'!N357+'POSEBNI DIO'!N362+'POSEBNI DIO'!N367+'POSEBNI DIO'!N372+'POSEBNI DIO'!N377+'POSEBNI DIO'!N383+'POSEBNI DIO'!N388+'POSEBNI DIO'!N393</f>
        <v>1061200</v>
      </c>
      <c r="J125" s="68">
        <f>'POSEBNI DIO'!O23+'POSEBNI DIO'!O325+'POSEBNI DIO'!O331+'POSEBNI DIO'!O342+'POSEBNI DIO'!O357+'POSEBNI DIO'!O362+'POSEBNI DIO'!O367+'POSEBNI DIO'!O372+'POSEBNI DIO'!O377+'POSEBNI DIO'!O383+'POSEBNI DIO'!O388+'POSEBNI DIO'!O393</f>
        <v>1044.7201290772718</v>
      </c>
      <c r="K125" s="68">
        <f>'POSEBNI DIO'!P23+'POSEBNI DIO'!P325+'POSEBNI DIO'!P331+'POSEBNI DIO'!P342+'POSEBNI DIO'!P357+'POSEBNI DIO'!P362+'POSEBNI DIO'!P367+'POSEBNI DIO'!P372+'POSEBNI DIO'!P377+'POSEBNI DIO'!P383+'POSEBNI DIO'!P388+'POSEBNI DIO'!P393</f>
        <v>1100</v>
      </c>
      <c r="L125" s="68">
        <f>'POSEBNI DIO'!Q23+'POSEBNI DIO'!Q325+'POSEBNI DIO'!Q331+'POSEBNI DIO'!Q342+'POSEBNI DIO'!Q357+'POSEBNI DIO'!Q362+'POSEBNI DIO'!Q367+'POSEBNI DIO'!Q372+'POSEBNI DIO'!Q377+'POSEBNI DIO'!Q383+'POSEBNI DIO'!Q388+'POSEBNI DIO'!Q393</f>
        <v>1044.7201290772718</v>
      </c>
    </row>
    <row r="126" spans="2:12" ht="15" customHeight="1" x14ac:dyDescent="0.25">
      <c r="B126" s="64">
        <v>1</v>
      </c>
      <c r="C126" s="64">
        <v>4</v>
      </c>
      <c r="D126" s="58"/>
      <c r="E126" s="80">
        <v>382</v>
      </c>
      <c r="F126" s="80" t="s">
        <v>85</v>
      </c>
      <c r="G126" s="68">
        <v>0</v>
      </c>
      <c r="H126" s="68">
        <v>0</v>
      </c>
      <c r="I126" s="68">
        <v>0</v>
      </c>
      <c r="J126" s="69"/>
      <c r="K126" s="56"/>
      <c r="L126" s="70"/>
    </row>
    <row r="127" spans="2:12" ht="15" customHeight="1" x14ac:dyDescent="0.25">
      <c r="B127" s="64">
        <v>1</v>
      </c>
      <c r="C127" s="58"/>
      <c r="D127" s="58"/>
      <c r="E127" s="80">
        <v>385</v>
      </c>
      <c r="F127" s="80" t="s">
        <v>86</v>
      </c>
      <c r="G127" s="68">
        <v>0</v>
      </c>
      <c r="H127" s="68">
        <v>0</v>
      </c>
      <c r="I127" s="68">
        <v>0</v>
      </c>
      <c r="J127" s="69"/>
      <c r="K127" s="56"/>
      <c r="L127" s="70"/>
    </row>
    <row r="128" spans="2:12" ht="15" customHeight="1" x14ac:dyDescent="0.25">
      <c r="B128" s="58"/>
      <c r="C128" s="58"/>
      <c r="D128" s="58"/>
      <c r="E128" s="60">
        <v>4</v>
      </c>
      <c r="F128" s="81" t="s">
        <v>87</v>
      </c>
      <c r="G128" s="61">
        <f>G129+G131</f>
        <v>6725000</v>
      </c>
      <c r="H128" s="61">
        <f>H129+H131</f>
        <v>2670000</v>
      </c>
      <c r="I128" s="61">
        <f t="shared" ref="I128" si="28">I129+I131</f>
        <v>2670000</v>
      </c>
      <c r="J128" s="56">
        <f>H128/G128*100</f>
        <v>39.702602230483272</v>
      </c>
      <c r="K128" s="56">
        <f t="shared" si="21"/>
        <v>39.702602230483272</v>
      </c>
      <c r="L128" s="62">
        <f>I128/G128*100</f>
        <v>39.702602230483272</v>
      </c>
    </row>
    <row r="129" spans="1:62" ht="15" customHeight="1" x14ac:dyDescent="0.25">
      <c r="B129" s="58"/>
      <c r="C129" s="58"/>
      <c r="D129" s="58"/>
      <c r="E129" s="60">
        <v>41</v>
      </c>
      <c r="F129" s="60" t="s">
        <v>88</v>
      </c>
      <c r="G129" s="61">
        <f>G130</f>
        <v>300000</v>
      </c>
      <c r="H129" s="61">
        <f t="shared" ref="H129:I129" si="29">H130</f>
        <v>0</v>
      </c>
      <c r="I129" s="61">
        <f t="shared" si="29"/>
        <v>0</v>
      </c>
      <c r="J129" s="69"/>
      <c r="K129" s="56"/>
      <c r="L129" s="70"/>
    </row>
    <row r="130" spans="1:62" ht="15" customHeight="1" x14ac:dyDescent="0.25">
      <c r="B130" s="64">
        <v>4</v>
      </c>
      <c r="C130" s="58"/>
      <c r="D130" s="58"/>
      <c r="E130" s="80">
        <v>411</v>
      </c>
      <c r="F130" s="66" t="s">
        <v>89</v>
      </c>
      <c r="G130" s="68">
        <f>'POSEBNI DIO'!L412</f>
        <v>300000</v>
      </c>
      <c r="H130" s="68">
        <v>0</v>
      </c>
      <c r="I130" s="68">
        <v>0</v>
      </c>
      <c r="J130" s="69"/>
      <c r="K130" s="56"/>
      <c r="L130" s="70"/>
    </row>
    <row r="131" spans="1:62" ht="15" customHeight="1" x14ac:dyDescent="0.25">
      <c r="B131" s="58"/>
      <c r="C131" s="58"/>
      <c r="D131" s="58"/>
      <c r="E131" s="60">
        <v>42</v>
      </c>
      <c r="F131" s="82" t="s">
        <v>90</v>
      </c>
      <c r="G131" s="61">
        <f>G132+G133+G135+G134</f>
        <v>6425000</v>
      </c>
      <c r="H131" s="61">
        <f t="shared" ref="H131:I131" si="30">H132+H133+H135</f>
        <v>2670000</v>
      </c>
      <c r="I131" s="61">
        <f t="shared" si="30"/>
        <v>2670000</v>
      </c>
      <c r="J131" s="56">
        <f>H131/G131*100</f>
        <v>41.556420233463037</v>
      </c>
      <c r="K131" s="56">
        <f t="shared" si="21"/>
        <v>41.556420233463037</v>
      </c>
      <c r="L131" s="62">
        <f>I131/G131*100</f>
        <v>41.556420233463037</v>
      </c>
    </row>
    <row r="132" spans="1:62" ht="15.75" customHeight="1" x14ac:dyDescent="0.25">
      <c r="B132" s="64">
        <v>1</v>
      </c>
      <c r="C132" s="64">
        <v>4</v>
      </c>
      <c r="D132" s="64">
        <v>7</v>
      </c>
      <c r="E132" s="80">
        <v>421</v>
      </c>
      <c r="F132" s="83" t="s">
        <v>91</v>
      </c>
      <c r="G132" s="68">
        <f>'POSEBNI DIO'!L462+'POSEBNI DIO'!L457+'POSEBNI DIO'!L447+'POSEBNI DIO'!L442+'POSEBNI DIO'!L437+'POSEBNI DIO'!L432+'POSEBNI DIO'!L427+'POSEBNI DIO'!L422+'POSEBNI DIO'!L417+'POSEBNI DIO'!L407+'POSEBNI DIO'!L406+'POSEBNI DIO'!L405+'POSEBNI DIO'!L404+'POSEBNI DIO'!L403+'POSEBNI DIO'!L402+'POSEBNI DIO'!L401+'POSEBNI DIO'!L400+'POSEBNI DIO'!L467</f>
        <v>4740000</v>
      </c>
      <c r="H132" s="68">
        <f>'POSEBNI DIO'!M398+'POSEBNI DIO'!M416+'POSEBNI DIO'!M421+'POSEBNI DIO'!M426+'POSEBNI DIO'!M431+'POSEBNI DIO'!M436+'POSEBNI DIO'!M441+'POSEBNI DIO'!M446+'POSEBNI DIO'!M456+'POSEBNI DIO'!M461</f>
        <v>2610000</v>
      </c>
      <c r="I132" s="68">
        <f>'POSEBNI DIO'!N398+'POSEBNI DIO'!N416+'POSEBNI DIO'!N421+'POSEBNI DIO'!N426+'POSEBNI DIO'!N431+'POSEBNI DIO'!N436+'POSEBNI DIO'!N441+'POSEBNI DIO'!N446+'POSEBNI DIO'!N456+'POSEBNI DIO'!N461</f>
        <v>2610000</v>
      </c>
      <c r="J132" s="56">
        <f>H132/G132*100</f>
        <v>55.063291139240512</v>
      </c>
      <c r="K132" s="56">
        <f t="shared" si="21"/>
        <v>55.063291139240512</v>
      </c>
      <c r="L132" s="62">
        <f>I132/G132*100</f>
        <v>55.063291139240512</v>
      </c>
    </row>
    <row r="133" spans="1:62" ht="15" customHeight="1" x14ac:dyDescent="0.25">
      <c r="B133" s="64">
        <v>1</v>
      </c>
      <c r="C133" s="58"/>
      <c r="D133" s="58"/>
      <c r="E133" s="80">
        <v>422</v>
      </c>
      <c r="F133" s="80" t="s">
        <v>92</v>
      </c>
      <c r="G133" s="68">
        <f>'POSEBNI DIO'!L468+'POSEBNI DIO'!L510+'POSEBNI DIO'!L520</f>
        <v>1075000</v>
      </c>
      <c r="H133" s="68">
        <f>'POSEBNI DIO'!M510+'POSEBNI DIO'!M468</f>
        <v>0</v>
      </c>
      <c r="I133" s="68">
        <f>'POSEBNI DIO'!N510+'POSEBNI DIO'!N468</f>
        <v>0</v>
      </c>
      <c r="J133" s="56">
        <f>H133/G133*100</f>
        <v>0</v>
      </c>
      <c r="K133" s="56">
        <f t="shared" si="21"/>
        <v>0</v>
      </c>
      <c r="L133" s="62">
        <f>I133/G133*100</f>
        <v>0</v>
      </c>
    </row>
    <row r="134" spans="1:62" ht="15" customHeight="1" x14ac:dyDescent="0.25">
      <c r="B134" s="64">
        <v>1</v>
      </c>
      <c r="C134" s="58">
        <v>4</v>
      </c>
      <c r="D134" s="58"/>
      <c r="E134" s="80">
        <v>423</v>
      </c>
      <c r="F134" s="80" t="s">
        <v>559</v>
      </c>
      <c r="G134" s="68">
        <f>'POSEBNI DIO'!L515</f>
        <v>300000</v>
      </c>
      <c r="H134" s="68"/>
      <c r="I134" s="68"/>
      <c r="J134" s="56"/>
      <c r="K134" s="56"/>
      <c r="L134" s="62"/>
    </row>
    <row r="135" spans="1:62" ht="15" customHeight="1" x14ac:dyDescent="0.25">
      <c r="B135" s="64">
        <v>1</v>
      </c>
      <c r="C135" s="64">
        <v>4</v>
      </c>
      <c r="D135" s="58"/>
      <c r="E135" s="80">
        <v>426</v>
      </c>
      <c r="F135" s="80" t="s">
        <v>93</v>
      </c>
      <c r="G135" s="68">
        <f>'POSEBNI DIO'!L473+'POSEBNI DIO'!L452</f>
        <v>310000</v>
      </c>
      <c r="H135" s="68">
        <f>'POSEBNI DIO'!M452</f>
        <v>60000</v>
      </c>
      <c r="I135" s="68">
        <f>'POSEBNI DIO'!N452</f>
        <v>60000</v>
      </c>
      <c r="J135" s="56">
        <f>H135/G135*100</f>
        <v>19.35483870967742</v>
      </c>
      <c r="K135" s="56">
        <f t="shared" si="21"/>
        <v>19.35483870967742</v>
      </c>
      <c r="L135" s="62">
        <f>I135/G135*100</f>
        <v>19.35483870967742</v>
      </c>
    </row>
    <row r="136" spans="1:62" ht="15" customHeight="1" x14ac:dyDescent="0.25">
      <c r="B136" s="58"/>
      <c r="C136" s="58"/>
      <c r="D136" s="58"/>
      <c r="E136" s="60">
        <v>5</v>
      </c>
      <c r="F136" s="82" t="s">
        <v>27</v>
      </c>
      <c r="G136" s="61">
        <f>G137</f>
        <v>1500000</v>
      </c>
      <c r="H136" s="61">
        <f t="shared" ref="H136:I137" si="31">H137</f>
        <v>4500000</v>
      </c>
      <c r="I136" s="61">
        <f t="shared" si="31"/>
        <v>500000</v>
      </c>
      <c r="J136" s="56"/>
      <c r="K136" s="56"/>
      <c r="L136" s="62"/>
    </row>
    <row r="137" spans="1:62" ht="15.75" customHeight="1" x14ac:dyDescent="0.25">
      <c r="B137" s="58"/>
      <c r="C137" s="58"/>
      <c r="D137" s="58"/>
      <c r="E137" s="60">
        <v>54</v>
      </c>
      <c r="F137" s="72" t="s">
        <v>94</v>
      </c>
      <c r="G137" s="61">
        <f>G138</f>
        <v>1500000</v>
      </c>
      <c r="H137" s="61">
        <f t="shared" si="31"/>
        <v>4500000</v>
      </c>
      <c r="I137" s="61">
        <f t="shared" si="31"/>
        <v>500000</v>
      </c>
      <c r="J137" s="56"/>
      <c r="K137" s="56"/>
      <c r="L137" s="62"/>
    </row>
    <row r="138" spans="1:62" ht="15" customHeight="1" x14ac:dyDescent="0.25">
      <c r="B138" s="64">
        <v>1</v>
      </c>
      <c r="C138" s="64">
        <v>4</v>
      </c>
      <c r="D138" s="58"/>
      <c r="E138" s="80">
        <v>544</v>
      </c>
      <c r="F138" s="66" t="s">
        <v>95</v>
      </c>
      <c r="G138" s="68">
        <f>'POSEBNI DIO'!L31</f>
        <v>1500000</v>
      </c>
      <c r="H138" s="68">
        <f>'POSEBNI DIO'!M31</f>
        <v>4500000</v>
      </c>
      <c r="I138" s="68">
        <f>'POSEBNI DIO'!N31</f>
        <v>500000</v>
      </c>
      <c r="J138" s="69"/>
      <c r="K138" s="56"/>
      <c r="L138" s="70"/>
    </row>
    <row r="139" spans="1:62" ht="15" customHeight="1" x14ac:dyDescent="0.25">
      <c r="B139" s="73"/>
      <c r="C139" s="73"/>
      <c r="D139" s="73"/>
      <c r="E139" s="74"/>
      <c r="F139" s="75"/>
      <c r="G139" s="84"/>
      <c r="H139" s="84"/>
      <c r="I139" s="84"/>
      <c r="J139" s="85"/>
      <c r="K139" s="85"/>
      <c r="L139" s="85"/>
    </row>
    <row r="140" spans="1:62" ht="15" customHeight="1" x14ac:dyDescent="0.25">
      <c r="B140" s="73"/>
      <c r="C140" s="73"/>
      <c r="D140" s="73"/>
      <c r="E140" s="74"/>
      <c r="F140" s="75"/>
      <c r="G140" s="84"/>
      <c r="H140" s="84"/>
      <c r="I140" s="84"/>
      <c r="J140" s="85"/>
      <c r="K140" s="85"/>
      <c r="L140" s="85"/>
    </row>
    <row r="141" spans="1:62" ht="14.25" customHeight="1" x14ac:dyDescent="0.2">
      <c r="A141" s="76"/>
      <c r="B141" s="77"/>
      <c r="C141" s="77"/>
      <c r="D141" s="77"/>
      <c r="E141" s="76"/>
      <c r="F141" s="76"/>
      <c r="G141" s="86"/>
      <c r="H141" s="86"/>
      <c r="I141" s="86"/>
      <c r="J141" s="87"/>
      <c r="K141" s="87"/>
      <c r="L141" s="87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</row>
    <row r="142" spans="1:62" ht="21" customHeight="1" x14ac:dyDescent="0.25">
      <c r="D142" s="147" t="s">
        <v>96</v>
      </c>
      <c r="E142" s="148"/>
      <c r="F142" s="149"/>
      <c r="G142" s="150" t="s">
        <v>532</v>
      </c>
      <c r="H142" s="150" t="s">
        <v>98</v>
      </c>
      <c r="I142" s="150" t="s">
        <v>533</v>
      </c>
      <c r="J142" s="150" t="s">
        <v>99</v>
      </c>
      <c r="K142" s="150" t="s">
        <v>100</v>
      </c>
      <c r="L142" s="150" t="s">
        <v>101</v>
      </c>
    </row>
    <row r="143" spans="1:62" ht="15" customHeight="1" x14ac:dyDescent="0.25">
      <c r="D143" s="151">
        <v>1</v>
      </c>
      <c r="E143" s="152" t="s">
        <v>102</v>
      </c>
      <c r="F143" s="149"/>
      <c r="G143" s="153">
        <f>G57+G59+G60+G70+G58</f>
        <v>2401000</v>
      </c>
      <c r="H143" s="153">
        <f t="shared" ref="H143:I143" si="32">H57+H59+H60+H70+H58</f>
        <v>4701000</v>
      </c>
      <c r="I143" s="153">
        <f t="shared" si="32"/>
        <v>4701000</v>
      </c>
      <c r="J143" s="154">
        <f t="shared" ref="J143:K146" si="33">H143/G143*100</f>
        <v>195.79341940857975</v>
      </c>
      <c r="K143" s="154">
        <f t="shared" si="33"/>
        <v>100</v>
      </c>
      <c r="L143" s="154">
        <f>I143/G143*100</f>
        <v>195.79341940857975</v>
      </c>
    </row>
    <row r="144" spans="1:62" ht="15" customHeight="1" x14ac:dyDescent="0.25">
      <c r="D144" s="151">
        <v>2</v>
      </c>
      <c r="E144" s="289" t="s">
        <v>103</v>
      </c>
      <c r="F144" s="290"/>
      <c r="G144" s="153">
        <f>G71+G90</f>
        <v>450000</v>
      </c>
      <c r="H144" s="153">
        <f t="shared" ref="H144:I144" si="34">H71+H90</f>
        <v>450000</v>
      </c>
      <c r="I144" s="153">
        <f t="shared" si="34"/>
        <v>450000</v>
      </c>
      <c r="J144" s="154">
        <f t="shared" si="33"/>
        <v>100</v>
      </c>
      <c r="K144" s="154">
        <f t="shared" si="33"/>
        <v>100</v>
      </c>
      <c r="L144" s="154">
        <f>I144/G144*100</f>
        <v>100</v>
      </c>
    </row>
    <row r="145" spans="4:12" ht="15" customHeight="1" x14ac:dyDescent="0.25">
      <c r="D145" s="151">
        <v>3</v>
      </c>
      <c r="E145" s="152" t="s">
        <v>104</v>
      </c>
      <c r="F145" s="149"/>
      <c r="G145" s="153">
        <f>G72+G74+G75+G76+G77+G78+G79+G80+G82+G84+G81</f>
        <v>970000</v>
      </c>
      <c r="H145" s="153">
        <f t="shared" ref="H145:I145" si="35">H72+H74+H75+H76+H77+H78+H79+H80+H82+H84+H81</f>
        <v>970000</v>
      </c>
      <c r="I145" s="153">
        <f t="shared" si="35"/>
        <v>970000</v>
      </c>
      <c r="J145" s="154">
        <f t="shared" si="33"/>
        <v>100</v>
      </c>
      <c r="K145" s="154">
        <f t="shared" si="33"/>
        <v>100</v>
      </c>
      <c r="L145" s="154">
        <f>I145/G145*100</f>
        <v>100</v>
      </c>
    </row>
    <row r="146" spans="4:12" ht="15" customHeight="1" x14ac:dyDescent="0.25">
      <c r="D146" s="151">
        <v>4</v>
      </c>
      <c r="E146" s="289" t="s">
        <v>105</v>
      </c>
      <c r="F146" s="290"/>
      <c r="G146" s="153">
        <f>G62+G63+G64+G66+G68+G65+G67</f>
        <v>9619000</v>
      </c>
      <c r="H146" s="153">
        <f>H62+H63+H64+H66+H68</f>
        <v>8559000</v>
      </c>
      <c r="I146" s="153">
        <f t="shared" ref="I146" si="36">I62+I63+I64+I66+I68</f>
        <v>8369000</v>
      </c>
      <c r="J146" s="154">
        <f t="shared" si="33"/>
        <v>88.980143466056759</v>
      </c>
      <c r="K146" s="154">
        <f t="shared" si="33"/>
        <v>97.78011449935741</v>
      </c>
      <c r="L146" s="154">
        <f>I146/G146*100</f>
        <v>87.004886162802791</v>
      </c>
    </row>
    <row r="147" spans="4:12" ht="15" customHeight="1" x14ac:dyDescent="0.25">
      <c r="D147" s="151">
        <v>5</v>
      </c>
      <c r="E147" s="289" t="s">
        <v>106</v>
      </c>
      <c r="F147" s="290"/>
      <c r="G147" s="153">
        <v>0</v>
      </c>
      <c r="H147" s="153">
        <v>0</v>
      </c>
      <c r="I147" s="153">
        <v>0</v>
      </c>
      <c r="J147" s="154"/>
      <c r="K147" s="154"/>
      <c r="L147" s="154"/>
    </row>
    <row r="148" spans="4:12" ht="15" customHeight="1" x14ac:dyDescent="0.25">
      <c r="D148" s="151">
        <v>6</v>
      </c>
      <c r="E148" s="152" t="s">
        <v>107</v>
      </c>
      <c r="F148" s="149"/>
      <c r="G148" s="153">
        <f>G87</f>
        <v>0</v>
      </c>
      <c r="H148" s="153">
        <f t="shared" ref="H148:I148" si="37">H87</f>
        <v>0</v>
      </c>
      <c r="I148" s="153">
        <f t="shared" si="37"/>
        <v>0</v>
      </c>
      <c r="J148" s="154"/>
      <c r="K148" s="154"/>
      <c r="L148" s="154"/>
    </row>
    <row r="149" spans="4:12" ht="15" customHeight="1" x14ac:dyDescent="0.25">
      <c r="D149" s="151">
        <v>7</v>
      </c>
      <c r="E149" s="152" t="s">
        <v>108</v>
      </c>
      <c r="F149" s="149"/>
      <c r="G149" s="153">
        <f>G93+G94</f>
        <v>5500000</v>
      </c>
      <c r="H149" s="153">
        <f t="shared" ref="H149:I149" si="38">H93</f>
        <v>0</v>
      </c>
      <c r="I149" s="153">
        <f t="shared" si="38"/>
        <v>0</v>
      </c>
      <c r="J149" s="154"/>
      <c r="K149" s="154"/>
      <c r="L149" s="154"/>
    </row>
    <row r="150" spans="4:12" ht="15" customHeight="1" x14ac:dyDescent="0.25">
      <c r="D150" s="291" t="s">
        <v>109</v>
      </c>
      <c r="E150" s="292"/>
      <c r="F150" s="293"/>
      <c r="G150" s="155">
        <f>G143+G144+G145+G146+G147+G148+G149</f>
        <v>18940000</v>
      </c>
      <c r="H150" s="155">
        <f>H143+H144+H145+H146</f>
        <v>14680000</v>
      </c>
      <c r="I150" s="155">
        <f>I143+I144+I145+I146</f>
        <v>14490000</v>
      </c>
      <c r="J150" s="156"/>
      <c r="K150" s="156"/>
      <c r="L150" s="156"/>
    </row>
    <row r="153" spans="4:12" ht="16.5" customHeight="1" x14ac:dyDescent="0.25">
      <c r="D153"/>
      <c r="E153"/>
      <c r="F153"/>
      <c r="G153"/>
      <c r="H153"/>
      <c r="I153"/>
      <c r="J153"/>
      <c r="K153"/>
      <c r="L153"/>
    </row>
    <row r="154" spans="4:12" ht="24.6" customHeight="1" x14ac:dyDescent="0.25">
      <c r="D154"/>
      <c r="E154"/>
      <c r="F154"/>
      <c r="G154"/>
      <c r="H154"/>
      <c r="I154"/>
      <c r="J154"/>
      <c r="K154"/>
      <c r="L154"/>
    </row>
    <row r="155" spans="4:12" ht="15" customHeight="1" x14ac:dyDescent="0.25">
      <c r="D155"/>
      <c r="E155"/>
      <c r="F155"/>
      <c r="G155"/>
      <c r="H155"/>
      <c r="I155"/>
      <c r="J155"/>
      <c r="K155"/>
      <c r="L155"/>
    </row>
    <row r="156" spans="4:12" ht="15" customHeight="1" x14ac:dyDescent="0.25">
      <c r="D156"/>
      <c r="E156"/>
      <c r="F156"/>
      <c r="G156"/>
      <c r="H156"/>
      <c r="I156"/>
      <c r="J156"/>
      <c r="K156"/>
      <c r="L156"/>
    </row>
    <row r="157" spans="4:12" ht="15" customHeight="1" x14ac:dyDescent="0.25">
      <c r="D157"/>
      <c r="E157"/>
      <c r="F157"/>
      <c r="G157"/>
      <c r="H157"/>
      <c r="I157"/>
      <c r="J157"/>
      <c r="K157"/>
      <c r="L157"/>
    </row>
    <row r="158" spans="4:12" ht="15" customHeight="1" x14ac:dyDescent="0.25">
      <c r="D158"/>
      <c r="E158"/>
      <c r="F158"/>
      <c r="G158"/>
      <c r="H158"/>
      <c r="I158"/>
      <c r="J158"/>
      <c r="K158"/>
      <c r="L158"/>
    </row>
    <row r="159" spans="4:12" ht="15" customHeight="1" x14ac:dyDescent="0.25">
      <c r="D159"/>
      <c r="E159"/>
      <c r="F159"/>
      <c r="G159"/>
      <c r="H159"/>
      <c r="I159"/>
      <c r="J159"/>
      <c r="K159"/>
      <c r="L159"/>
    </row>
    <row r="160" spans="4:12" ht="15" customHeight="1" x14ac:dyDescent="0.25">
      <c r="D160"/>
      <c r="E160"/>
      <c r="F160"/>
      <c r="G160"/>
      <c r="H160"/>
      <c r="I160"/>
      <c r="J160"/>
      <c r="K160"/>
      <c r="L160"/>
    </row>
    <row r="161" spans="4:12" ht="15" customHeight="1" x14ac:dyDescent="0.25">
      <c r="D161"/>
      <c r="E161"/>
      <c r="F161"/>
      <c r="G161"/>
      <c r="H161"/>
      <c r="I161"/>
      <c r="J161"/>
      <c r="K161"/>
      <c r="L161"/>
    </row>
    <row r="162" spans="4:12" ht="15" customHeight="1" x14ac:dyDescent="0.25">
      <c r="D162"/>
      <c r="E162"/>
      <c r="F162"/>
      <c r="G162"/>
      <c r="H162"/>
      <c r="I162"/>
      <c r="J162"/>
      <c r="K162"/>
      <c r="L162"/>
    </row>
    <row r="163" spans="4:12" ht="15" customHeight="1" x14ac:dyDescent="0.25">
      <c r="D163"/>
      <c r="E163"/>
      <c r="F163"/>
      <c r="G163"/>
      <c r="H163"/>
      <c r="I163"/>
      <c r="J163"/>
      <c r="K163"/>
      <c r="L163"/>
    </row>
    <row r="164" spans="4:12" ht="15" customHeight="1" x14ac:dyDescent="0.25">
      <c r="D164"/>
      <c r="E164"/>
      <c r="F164"/>
      <c r="G164"/>
      <c r="H164"/>
      <c r="I164"/>
      <c r="J164"/>
      <c r="K164"/>
      <c r="L164"/>
    </row>
    <row r="165" spans="4:12" ht="15" customHeight="1" x14ac:dyDescent="0.25">
      <c r="D165"/>
      <c r="E165"/>
      <c r="F165"/>
      <c r="G165"/>
      <c r="H165"/>
      <c r="I165"/>
      <c r="J165"/>
      <c r="K165"/>
      <c r="L165"/>
    </row>
    <row r="166" spans="4:12" ht="15" customHeight="1" x14ac:dyDescent="0.25">
      <c r="D166"/>
      <c r="E166"/>
      <c r="F166"/>
      <c r="G166"/>
      <c r="H166"/>
      <c r="I166"/>
      <c r="J166"/>
      <c r="K166"/>
      <c r="L166"/>
    </row>
    <row r="167" spans="4:12" ht="15" customHeight="1" x14ac:dyDescent="0.25">
      <c r="D167"/>
      <c r="E167"/>
      <c r="F167"/>
      <c r="G167"/>
      <c r="H167"/>
      <c r="I167"/>
      <c r="J167"/>
      <c r="K167"/>
      <c r="L167"/>
    </row>
    <row r="168" spans="4:12" ht="15" customHeight="1" x14ac:dyDescent="0.25">
      <c r="D168"/>
      <c r="E168"/>
      <c r="F168"/>
      <c r="G168"/>
      <c r="H168"/>
      <c r="I168"/>
      <c r="J168"/>
      <c r="K168"/>
      <c r="L168"/>
    </row>
    <row r="169" spans="4:12" ht="15" customHeight="1" x14ac:dyDescent="0.25">
      <c r="D169"/>
      <c r="E169"/>
      <c r="F169"/>
      <c r="G169"/>
      <c r="H169"/>
      <c r="I169"/>
      <c r="J169"/>
      <c r="K169"/>
      <c r="L169"/>
    </row>
    <row r="170" spans="4:12" ht="15" customHeight="1" x14ac:dyDescent="0.25">
      <c r="D170"/>
      <c r="E170"/>
      <c r="F170"/>
      <c r="G170"/>
      <c r="H170"/>
      <c r="I170"/>
      <c r="J170"/>
      <c r="K170"/>
      <c r="L170"/>
    </row>
    <row r="171" spans="4:12" ht="15" customHeight="1" x14ac:dyDescent="0.25">
      <c r="D171"/>
      <c r="E171"/>
      <c r="F171"/>
      <c r="G171"/>
      <c r="H171"/>
      <c r="I171"/>
      <c r="J171"/>
      <c r="K171"/>
      <c r="L171"/>
    </row>
    <row r="172" spans="4:12" ht="15" customHeight="1" x14ac:dyDescent="0.25">
      <c r="D172"/>
      <c r="E172"/>
      <c r="F172"/>
      <c r="G172"/>
      <c r="H172"/>
      <c r="I172"/>
      <c r="J172"/>
      <c r="K172"/>
      <c r="L172"/>
    </row>
    <row r="173" spans="4:12" ht="15" customHeight="1" x14ac:dyDescent="0.25">
      <c r="D173"/>
      <c r="E173"/>
      <c r="F173"/>
      <c r="G173"/>
      <c r="H173"/>
      <c r="I173"/>
      <c r="J173"/>
      <c r="K173"/>
      <c r="L173"/>
    </row>
    <row r="174" spans="4:12" ht="15" customHeight="1" x14ac:dyDescent="0.25">
      <c r="D174"/>
      <c r="E174"/>
      <c r="F174"/>
      <c r="G174"/>
      <c r="H174"/>
      <c r="I174"/>
      <c r="J174"/>
      <c r="K174"/>
      <c r="L174"/>
    </row>
    <row r="175" spans="4:12" ht="15" customHeight="1" x14ac:dyDescent="0.25">
      <c r="D175"/>
      <c r="E175"/>
      <c r="F175"/>
      <c r="G175"/>
      <c r="H175"/>
      <c r="I175"/>
      <c r="J175"/>
      <c r="K175"/>
      <c r="L175"/>
    </row>
    <row r="176" spans="4:12" ht="15" customHeight="1" x14ac:dyDescent="0.25">
      <c r="D176"/>
      <c r="E176"/>
      <c r="F176"/>
      <c r="G176"/>
      <c r="H176"/>
      <c r="I176"/>
      <c r="J176"/>
      <c r="K176"/>
      <c r="L176"/>
    </row>
    <row r="177" spans="4:12" ht="15" customHeight="1" x14ac:dyDescent="0.25">
      <c r="D177"/>
      <c r="E177"/>
      <c r="F177"/>
      <c r="G177"/>
      <c r="H177"/>
      <c r="I177"/>
      <c r="J177"/>
      <c r="K177"/>
      <c r="L177"/>
    </row>
    <row r="178" spans="4:12" ht="15" customHeight="1" x14ac:dyDescent="0.25">
      <c r="D178"/>
      <c r="E178"/>
      <c r="F178"/>
      <c r="G178"/>
      <c r="H178"/>
      <c r="I178"/>
      <c r="J178"/>
      <c r="K178"/>
      <c r="L178"/>
    </row>
    <row r="179" spans="4:12" ht="15" customHeight="1" x14ac:dyDescent="0.25">
      <c r="D179"/>
      <c r="E179"/>
      <c r="F179"/>
      <c r="G179"/>
      <c r="H179"/>
      <c r="I179"/>
      <c r="J179"/>
      <c r="K179"/>
      <c r="L179"/>
    </row>
    <row r="180" spans="4:12" ht="15" customHeight="1" x14ac:dyDescent="0.25">
      <c r="D180"/>
      <c r="E180"/>
      <c r="F180"/>
      <c r="G180"/>
      <c r="H180"/>
      <c r="I180"/>
      <c r="J180"/>
      <c r="K180"/>
      <c r="L180"/>
    </row>
    <row r="181" spans="4:12" ht="15" customHeight="1" x14ac:dyDescent="0.25">
      <c r="D181"/>
      <c r="E181"/>
      <c r="F181"/>
      <c r="G181"/>
      <c r="H181"/>
      <c r="I181"/>
      <c r="J181"/>
      <c r="K181"/>
      <c r="L181"/>
    </row>
    <row r="182" spans="4:12" ht="15" customHeight="1" x14ac:dyDescent="0.25">
      <c r="D182"/>
      <c r="E182"/>
      <c r="F182"/>
      <c r="G182"/>
      <c r="H182"/>
      <c r="I182"/>
      <c r="J182"/>
      <c r="K182"/>
      <c r="L182"/>
    </row>
    <row r="183" spans="4:12" ht="15" customHeight="1" x14ac:dyDescent="0.25">
      <c r="D183"/>
      <c r="E183"/>
      <c r="F183"/>
      <c r="G183"/>
      <c r="H183"/>
      <c r="I183"/>
      <c r="J183"/>
      <c r="K183"/>
      <c r="L183"/>
    </row>
    <row r="184" spans="4:12" ht="15" customHeight="1" x14ac:dyDescent="0.25">
      <c r="D184"/>
      <c r="E184"/>
      <c r="F184"/>
      <c r="G184"/>
      <c r="H184"/>
      <c r="I184"/>
      <c r="J184"/>
      <c r="K184"/>
      <c r="L184"/>
    </row>
    <row r="185" spans="4:12" ht="15" customHeight="1" x14ac:dyDescent="0.25">
      <c r="D185"/>
      <c r="E185"/>
      <c r="F185"/>
      <c r="G185"/>
      <c r="H185"/>
      <c r="I185"/>
      <c r="J185"/>
      <c r="K185"/>
      <c r="L185"/>
    </row>
    <row r="186" spans="4:12" ht="15" customHeight="1" x14ac:dyDescent="0.25">
      <c r="D186"/>
      <c r="E186"/>
      <c r="F186"/>
      <c r="G186"/>
      <c r="H186"/>
      <c r="I186"/>
      <c r="J186"/>
      <c r="K186"/>
      <c r="L186"/>
    </row>
    <row r="187" spans="4:12" ht="15" customHeight="1" x14ac:dyDescent="0.25">
      <c r="D187"/>
      <c r="E187"/>
      <c r="F187"/>
      <c r="G187"/>
      <c r="H187"/>
      <c r="I187"/>
      <c r="J187"/>
      <c r="K187"/>
      <c r="L187"/>
    </row>
    <row r="188" spans="4:12" ht="15" customHeight="1" x14ac:dyDescent="0.25">
      <c r="D188"/>
      <c r="E188"/>
      <c r="F188"/>
      <c r="G188"/>
      <c r="H188"/>
      <c r="I188"/>
      <c r="J188"/>
      <c r="K188"/>
      <c r="L188"/>
    </row>
    <row r="189" spans="4:12" ht="15" customHeight="1" x14ac:dyDescent="0.25">
      <c r="D189"/>
      <c r="E189"/>
      <c r="F189"/>
      <c r="G189"/>
      <c r="H189"/>
      <c r="I189"/>
      <c r="J189"/>
      <c r="K189"/>
      <c r="L189"/>
    </row>
    <row r="190" spans="4:12" ht="15" customHeight="1" x14ac:dyDescent="0.25">
      <c r="D190"/>
      <c r="E190"/>
      <c r="F190"/>
      <c r="G190"/>
      <c r="H190"/>
      <c r="I190"/>
      <c r="J190"/>
      <c r="K190"/>
      <c r="L190"/>
    </row>
    <row r="191" spans="4:12" ht="15" customHeight="1" x14ac:dyDescent="0.25">
      <c r="D191"/>
      <c r="E191"/>
      <c r="F191"/>
      <c r="G191"/>
      <c r="H191"/>
      <c r="I191"/>
      <c r="J191"/>
      <c r="K191"/>
      <c r="L191"/>
    </row>
    <row r="192" spans="4:12" ht="15" customHeight="1" x14ac:dyDescent="0.25">
      <c r="D192"/>
      <c r="E192"/>
      <c r="F192"/>
      <c r="G192"/>
      <c r="H192"/>
      <c r="I192"/>
      <c r="J192"/>
      <c r="K192"/>
      <c r="L192"/>
    </row>
    <row r="193" spans="4:12" ht="15" customHeight="1" x14ac:dyDescent="0.25">
      <c r="D193"/>
      <c r="E193"/>
      <c r="F193"/>
      <c r="G193"/>
      <c r="H193"/>
      <c r="I193"/>
      <c r="J193"/>
      <c r="K193"/>
      <c r="L193"/>
    </row>
    <row r="194" spans="4:12" ht="15" customHeight="1" x14ac:dyDescent="0.25">
      <c r="D194"/>
      <c r="E194"/>
      <c r="F194"/>
      <c r="G194"/>
      <c r="H194"/>
      <c r="I194"/>
      <c r="J194"/>
      <c r="K194"/>
      <c r="L194"/>
    </row>
    <row r="195" spans="4:12" ht="15" customHeight="1" x14ac:dyDescent="0.25">
      <c r="D195"/>
      <c r="E195"/>
      <c r="F195"/>
      <c r="G195"/>
      <c r="H195"/>
      <c r="I195"/>
      <c r="J195"/>
      <c r="K195"/>
      <c r="L195"/>
    </row>
    <row r="196" spans="4:12" ht="15" customHeight="1" x14ac:dyDescent="0.25">
      <c r="D196"/>
      <c r="E196"/>
      <c r="F196"/>
      <c r="G196"/>
      <c r="H196"/>
      <c r="I196"/>
      <c r="J196"/>
      <c r="K196"/>
      <c r="L196"/>
    </row>
    <row r="197" spans="4:12" ht="15" customHeight="1" x14ac:dyDescent="0.25">
      <c r="D197"/>
      <c r="E197"/>
      <c r="F197"/>
      <c r="G197"/>
      <c r="H197"/>
      <c r="I197"/>
      <c r="J197"/>
      <c r="K197"/>
      <c r="L197"/>
    </row>
    <row r="198" spans="4:12" ht="15" customHeight="1" x14ac:dyDescent="0.25">
      <c r="D198"/>
      <c r="E198"/>
      <c r="F198"/>
      <c r="G198"/>
      <c r="H198"/>
      <c r="I198"/>
      <c r="J198"/>
      <c r="K198"/>
      <c r="L198"/>
    </row>
    <row r="199" spans="4:12" ht="15" customHeight="1" x14ac:dyDescent="0.25">
      <c r="D199"/>
      <c r="E199"/>
      <c r="F199"/>
      <c r="G199"/>
      <c r="H199"/>
      <c r="I199"/>
      <c r="J199"/>
      <c r="K199"/>
      <c r="L199"/>
    </row>
    <row r="200" spans="4:12" ht="15" customHeight="1" x14ac:dyDescent="0.25">
      <c r="D200"/>
      <c r="E200"/>
      <c r="F200"/>
      <c r="G200"/>
      <c r="H200"/>
      <c r="I200"/>
      <c r="J200"/>
      <c r="K200"/>
      <c r="L200"/>
    </row>
    <row r="201" spans="4:12" ht="15" customHeight="1" x14ac:dyDescent="0.25">
      <c r="D201"/>
      <c r="E201"/>
      <c r="F201"/>
      <c r="G201"/>
      <c r="H201"/>
      <c r="I201"/>
      <c r="J201"/>
      <c r="K201"/>
      <c r="L201"/>
    </row>
    <row r="202" spans="4:12" ht="15" customHeight="1" x14ac:dyDescent="0.25">
      <c r="D202"/>
      <c r="E202"/>
      <c r="F202"/>
      <c r="G202"/>
      <c r="H202"/>
      <c r="I202"/>
      <c r="J202"/>
      <c r="K202"/>
      <c r="L202"/>
    </row>
    <row r="203" spans="4:12" ht="15" customHeight="1" x14ac:dyDescent="0.25">
      <c r="D203"/>
      <c r="E203"/>
      <c r="F203"/>
      <c r="G203"/>
      <c r="H203"/>
      <c r="I203"/>
      <c r="J203"/>
      <c r="K203"/>
      <c r="L203"/>
    </row>
    <row r="204" spans="4:12" ht="15" customHeight="1" x14ac:dyDescent="0.25">
      <c r="D204"/>
      <c r="E204"/>
      <c r="F204"/>
      <c r="G204"/>
      <c r="H204"/>
      <c r="I204"/>
      <c r="J204"/>
      <c r="K204"/>
      <c r="L204"/>
    </row>
    <row r="205" spans="4:12" ht="15" customHeight="1" x14ac:dyDescent="0.25">
      <c r="D205"/>
      <c r="E205"/>
      <c r="F205"/>
      <c r="G205"/>
      <c r="H205"/>
      <c r="I205"/>
      <c r="J205"/>
      <c r="K205"/>
      <c r="L205"/>
    </row>
    <row r="206" spans="4:12" ht="15" customHeight="1" x14ac:dyDescent="0.25">
      <c r="D206"/>
      <c r="E206"/>
      <c r="F206"/>
      <c r="G206"/>
      <c r="H206"/>
      <c r="I206"/>
      <c r="J206"/>
      <c r="K206"/>
      <c r="L206"/>
    </row>
    <row r="207" spans="4:12" ht="15" customHeight="1" x14ac:dyDescent="0.25">
      <c r="D207"/>
      <c r="E207"/>
      <c r="F207"/>
      <c r="G207"/>
      <c r="H207"/>
      <c r="I207"/>
      <c r="J207"/>
      <c r="K207"/>
      <c r="L207"/>
    </row>
    <row r="208" spans="4:12" ht="15" customHeight="1" x14ac:dyDescent="0.25">
      <c r="E208" s="88"/>
      <c r="F208" s="88"/>
      <c r="G208" s="88"/>
      <c r="H208" s="88"/>
      <c r="I208" s="88"/>
    </row>
    <row r="209" spans="5:9" ht="15" customHeight="1" x14ac:dyDescent="0.25">
      <c r="E209" s="88"/>
      <c r="F209" s="88"/>
      <c r="G209" s="88"/>
      <c r="H209" s="88"/>
      <c r="I209" s="88"/>
    </row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</sheetData>
  <sheetProtection selectLockedCells="1" selectUnlockedCells="1"/>
  <autoFilter ref="B53:G138" xr:uid="{00000000-0009-0000-0000-000000000000}"/>
  <mergeCells count="8">
    <mergeCell ref="E147:F147"/>
    <mergeCell ref="D150:F150"/>
    <mergeCell ref="B102:D103"/>
    <mergeCell ref="B51:D52"/>
    <mergeCell ref="E51:E52"/>
    <mergeCell ref="E102:E103"/>
    <mergeCell ref="E144:F144"/>
    <mergeCell ref="E146:F146"/>
  </mergeCells>
  <printOptions horizontalCentered="1" verticalCentered="1"/>
  <pageMargins left="0.19652777777777777" right="0.19652777777777777" top="0.19652777777777777" bottom="0.39305555555555555" header="0.51180555555555551" footer="0.19652777777777777"/>
  <pageSetup paperSize="9" scale="86" firstPageNumber="0" fitToHeight="0" orientation="landscape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E2121-59CE-4457-B8CA-3C110B183AD7}">
  <sheetPr>
    <pageSetUpPr fitToPage="1"/>
  </sheetPr>
  <dimension ref="A1:Q548"/>
  <sheetViews>
    <sheetView topLeftCell="A334" zoomScale="130" zoomScaleNormal="130" workbookViewId="0">
      <selection activeCell="K473" sqref="K473"/>
    </sheetView>
  </sheetViews>
  <sheetFormatPr defaultRowHeight="12.75" x14ac:dyDescent="0.2"/>
  <cols>
    <col min="1" max="1" width="8.28515625" customWidth="1"/>
    <col min="2" max="2" width="2" customWidth="1"/>
    <col min="3" max="8" width="2" bestFit="1" customWidth="1"/>
    <col min="9" max="9" width="6.42578125" customWidth="1"/>
    <col min="10" max="10" width="14.5703125" customWidth="1"/>
    <col min="11" max="11" width="48.7109375" customWidth="1"/>
    <col min="12" max="12" width="13.42578125" customWidth="1"/>
    <col min="13" max="13" width="9.85546875" customWidth="1"/>
    <col min="14" max="14" width="10.5703125" customWidth="1"/>
    <col min="15" max="15" width="9.5703125" customWidth="1"/>
    <col min="16" max="17" width="9.140625" customWidth="1"/>
  </cols>
  <sheetData>
    <row r="1" spans="1:17" x14ac:dyDescent="0.2">
      <c r="A1" s="89"/>
      <c r="B1" s="90"/>
      <c r="C1" s="90"/>
      <c r="D1" s="90"/>
      <c r="E1" s="90"/>
      <c r="F1" s="90"/>
      <c r="G1" s="90"/>
      <c r="H1" s="90"/>
      <c r="I1" s="90"/>
      <c r="J1" s="89"/>
      <c r="K1" s="89"/>
      <c r="L1" s="89"/>
      <c r="M1" s="91"/>
      <c r="N1" s="89"/>
      <c r="O1" s="89"/>
      <c r="P1" s="89"/>
      <c r="Q1" s="89"/>
    </row>
    <row r="2" spans="1:17" ht="20.25" x14ac:dyDescent="0.3">
      <c r="A2" s="92" t="s">
        <v>110</v>
      </c>
      <c r="B2" s="93"/>
      <c r="C2" s="93"/>
      <c r="D2" s="93"/>
      <c r="E2" s="93"/>
      <c r="F2" s="93"/>
      <c r="G2" s="93"/>
      <c r="H2" s="93"/>
      <c r="I2" s="93"/>
      <c r="J2" s="92"/>
      <c r="K2" s="94"/>
      <c r="L2" s="94"/>
      <c r="M2" s="94"/>
      <c r="N2" s="94"/>
      <c r="O2" s="94"/>
      <c r="P2" s="94"/>
      <c r="Q2" s="94"/>
    </row>
    <row r="3" spans="1:17" ht="15" x14ac:dyDescent="0.25">
      <c r="A3" s="95" t="s">
        <v>111</v>
      </c>
      <c r="B3" s="90"/>
      <c r="C3" s="90"/>
      <c r="D3" s="90"/>
      <c r="E3" s="90"/>
      <c r="F3" s="90"/>
      <c r="G3" s="90"/>
      <c r="H3" s="90"/>
      <c r="I3" s="90"/>
      <c r="J3" s="89"/>
      <c r="K3" s="89"/>
      <c r="L3" s="96"/>
      <c r="M3" s="96"/>
      <c r="N3" s="96"/>
      <c r="O3" s="97"/>
      <c r="P3" s="97"/>
      <c r="Q3" s="97"/>
    </row>
    <row r="4" spans="1:17" x14ac:dyDescent="0.2">
      <c r="A4" s="98" t="s">
        <v>112</v>
      </c>
      <c r="B4" s="300" t="s">
        <v>113</v>
      </c>
      <c r="C4" s="300"/>
      <c r="D4" s="300"/>
      <c r="E4" s="300"/>
      <c r="F4" s="300"/>
      <c r="G4" s="300"/>
      <c r="H4" s="300"/>
      <c r="I4" s="99" t="s">
        <v>113</v>
      </c>
      <c r="J4" s="100" t="s">
        <v>114</v>
      </c>
      <c r="K4" s="101"/>
      <c r="L4" s="101" t="s">
        <v>6</v>
      </c>
      <c r="M4" s="101" t="s">
        <v>7</v>
      </c>
      <c r="N4" s="101" t="s">
        <v>7</v>
      </c>
      <c r="O4" s="101" t="s">
        <v>8</v>
      </c>
      <c r="P4" s="101" t="s">
        <v>8</v>
      </c>
      <c r="Q4" s="101" t="s">
        <v>8</v>
      </c>
    </row>
    <row r="5" spans="1:17" ht="21.75" x14ac:dyDescent="0.2">
      <c r="A5" s="98" t="s">
        <v>115</v>
      </c>
      <c r="B5" s="300" t="s">
        <v>116</v>
      </c>
      <c r="C5" s="300"/>
      <c r="D5" s="300"/>
      <c r="E5" s="300"/>
      <c r="F5" s="300"/>
      <c r="G5" s="300"/>
      <c r="H5" s="300"/>
      <c r="I5" s="301" t="s">
        <v>117</v>
      </c>
      <c r="J5" s="100" t="s">
        <v>118</v>
      </c>
      <c r="K5" s="101"/>
      <c r="L5" s="102" t="s">
        <v>536</v>
      </c>
      <c r="M5" s="102" t="s">
        <v>537</v>
      </c>
      <c r="N5" s="102" t="s">
        <v>538</v>
      </c>
      <c r="O5" s="103" t="s">
        <v>45</v>
      </c>
      <c r="P5" s="102" t="s">
        <v>46</v>
      </c>
      <c r="Q5" s="102" t="s">
        <v>13</v>
      </c>
    </row>
    <row r="6" spans="1:17" ht="32.25" x14ac:dyDescent="0.2">
      <c r="A6" s="98" t="s">
        <v>119</v>
      </c>
      <c r="B6" s="158">
        <v>1</v>
      </c>
      <c r="C6" s="158" t="s">
        <v>120</v>
      </c>
      <c r="D6" s="158" t="s">
        <v>121</v>
      </c>
      <c r="E6" s="158" t="s">
        <v>122</v>
      </c>
      <c r="F6" s="158" t="s">
        <v>123</v>
      </c>
      <c r="G6" s="158" t="s">
        <v>124</v>
      </c>
      <c r="H6" s="158" t="s">
        <v>125</v>
      </c>
      <c r="I6" s="301"/>
      <c r="J6" s="104" t="s">
        <v>126</v>
      </c>
      <c r="K6" s="101" t="s">
        <v>127</v>
      </c>
      <c r="L6" s="101">
        <v>1</v>
      </c>
      <c r="M6" s="101">
        <v>2</v>
      </c>
      <c r="N6" s="101">
        <v>3</v>
      </c>
      <c r="O6" s="105" t="s">
        <v>128</v>
      </c>
      <c r="P6" s="105" t="s">
        <v>129</v>
      </c>
      <c r="Q6" s="105" t="s">
        <v>130</v>
      </c>
    </row>
    <row r="7" spans="1:17" x14ac:dyDescent="0.2">
      <c r="A7" s="106"/>
      <c r="B7" s="159"/>
      <c r="C7" s="159"/>
      <c r="D7" s="159"/>
      <c r="E7" s="159"/>
      <c r="F7" s="159"/>
      <c r="G7" s="159"/>
      <c r="H7" s="159"/>
      <c r="I7" s="106"/>
      <c r="J7" s="107" t="s">
        <v>131</v>
      </c>
      <c r="K7" s="108"/>
      <c r="L7" s="109">
        <f>L9+L55</f>
        <v>18192000</v>
      </c>
      <c r="M7" s="109">
        <f>M9+M55</f>
        <v>15694000</v>
      </c>
      <c r="N7" s="109">
        <f>N9+N55</f>
        <v>11694000</v>
      </c>
      <c r="O7" s="110">
        <f>M7/L7*100</f>
        <v>86.26868953386105</v>
      </c>
      <c r="P7" s="110">
        <f>N7/M7*100</f>
        <v>74.512552567860325</v>
      </c>
      <c r="Q7" s="110">
        <f>N7/L7*100</f>
        <v>64.281002638522423</v>
      </c>
    </row>
    <row r="8" spans="1:17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1"/>
      <c r="K8" s="162"/>
      <c r="L8" s="163"/>
      <c r="M8" s="164"/>
      <c r="N8" s="164"/>
      <c r="O8" s="164"/>
      <c r="P8" s="165"/>
      <c r="Q8" s="165"/>
    </row>
    <row r="9" spans="1:17" ht="15.75" x14ac:dyDescent="0.25">
      <c r="A9" s="166"/>
      <c r="B9" s="167"/>
      <c r="C9" s="167"/>
      <c r="D9" s="167"/>
      <c r="E9" s="167"/>
      <c r="F9" s="167"/>
      <c r="G9" s="167"/>
      <c r="H9" s="167"/>
      <c r="I9" s="166"/>
      <c r="J9" s="168" t="s">
        <v>132</v>
      </c>
      <c r="K9" s="169"/>
      <c r="L9" s="163">
        <f>L10+L32</f>
        <v>1876300</v>
      </c>
      <c r="M9" s="163">
        <f>M10+M32</f>
        <v>4891300</v>
      </c>
      <c r="N9" s="163">
        <f>N10+N32</f>
        <v>891300</v>
      </c>
      <c r="O9" s="170">
        <f>M9/L9*100</f>
        <v>260.68858924479031</v>
      </c>
      <c r="P9" s="170">
        <f>N9/M9*100</f>
        <v>18.222149530799584</v>
      </c>
      <c r="Q9" s="170">
        <f>N9/L9*100</f>
        <v>47.503064541917603</v>
      </c>
    </row>
    <row r="10" spans="1:17" ht="15.75" x14ac:dyDescent="0.25">
      <c r="A10" s="171"/>
      <c r="B10" s="172"/>
      <c r="C10" s="172"/>
      <c r="D10" s="172"/>
      <c r="E10" s="172"/>
      <c r="F10" s="172"/>
      <c r="G10" s="172"/>
      <c r="H10" s="172"/>
      <c r="I10" s="171"/>
      <c r="J10" s="173" t="s">
        <v>133</v>
      </c>
      <c r="K10" s="174"/>
      <c r="L10" s="175">
        <f>L11</f>
        <v>1536300</v>
      </c>
      <c r="M10" s="175">
        <f t="shared" ref="M10:N10" si="0">M11</f>
        <v>4551300</v>
      </c>
      <c r="N10" s="175">
        <f t="shared" si="0"/>
        <v>551300</v>
      </c>
      <c r="O10" s="176">
        <f>M10/L10*100</f>
        <v>296.25073227885179</v>
      </c>
      <c r="P10" s="282">
        <f t="shared" ref="P10:P16" si="1">N10/M10*100</f>
        <v>12.113022652868413</v>
      </c>
      <c r="Q10" s="282">
        <f t="shared" ref="Q10:Q16" si="2">N10/L10*100</f>
        <v>35.884918310225864</v>
      </c>
    </row>
    <row r="11" spans="1:17" ht="15.75" x14ac:dyDescent="0.25">
      <c r="A11" s="177" t="s">
        <v>134</v>
      </c>
      <c r="B11" s="178">
        <v>1</v>
      </c>
      <c r="C11" s="178" t="s">
        <v>135</v>
      </c>
      <c r="D11" s="178"/>
      <c r="E11" s="178" t="s">
        <v>135</v>
      </c>
      <c r="F11" s="178" t="s">
        <v>135</v>
      </c>
      <c r="G11" s="178" t="s">
        <v>135</v>
      </c>
      <c r="H11" s="179" t="s">
        <v>135</v>
      </c>
      <c r="I11" s="177"/>
      <c r="J11" s="299" t="s">
        <v>136</v>
      </c>
      <c r="K11" s="299"/>
      <c r="L11" s="180">
        <f>L19+L24+L12</f>
        <v>1536300</v>
      </c>
      <c r="M11" s="180">
        <f t="shared" ref="M11:N11" si="3">M19+M24+M12</f>
        <v>4551300</v>
      </c>
      <c r="N11" s="180">
        <f t="shared" si="3"/>
        <v>551300</v>
      </c>
      <c r="O11" s="181">
        <f>M11/L11</f>
        <v>2.9625073227885177</v>
      </c>
      <c r="P11" s="281">
        <f t="shared" si="1"/>
        <v>12.113022652868413</v>
      </c>
      <c r="Q11" s="281">
        <f t="shared" si="2"/>
        <v>35.884918310225864</v>
      </c>
    </row>
    <row r="12" spans="1:17" x14ac:dyDescent="0.2">
      <c r="A12" s="182" t="s">
        <v>137</v>
      </c>
      <c r="B12" s="183">
        <v>1</v>
      </c>
      <c r="C12" s="183" t="s">
        <v>135</v>
      </c>
      <c r="D12" s="183"/>
      <c r="E12" s="183" t="s">
        <v>135</v>
      </c>
      <c r="F12" s="183" t="s">
        <v>135</v>
      </c>
      <c r="G12" s="183" t="s">
        <v>135</v>
      </c>
      <c r="H12" s="184" t="s">
        <v>135</v>
      </c>
      <c r="I12" s="185">
        <v>111</v>
      </c>
      <c r="J12" s="186" t="s">
        <v>138</v>
      </c>
      <c r="K12" s="187"/>
      <c r="L12" s="188">
        <f>L13</f>
        <v>100</v>
      </c>
      <c r="M12" s="188">
        <f t="shared" ref="M12:N14" si="4">M13</f>
        <v>100</v>
      </c>
      <c r="N12" s="188">
        <f t="shared" si="4"/>
        <v>100</v>
      </c>
      <c r="O12" s="189">
        <f>M12/L12*100</f>
        <v>100</v>
      </c>
      <c r="P12" s="280">
        <f t="shared" si="1"/>
        <v>100</v>
      </c>
      <c r="Q12" s="280">
        <f t="shared" si="2"/>
        <v>100</v>
      </c>
    </row>
    <row r="13" spans="1:17" x14ac:dyDescent="0.2">
      <c r="A13" s="190"/>
      <c r="B13" s="191"/>
      <c r="C13" s="191"/>
      <c r="D13" s="191"/>
      <c r="E13" s="191"/>
      <c r="F13" s="191"/>
      <c r="G13" s="191"/>
      <c r="H13" s="192"/>
      <c r="I13" s="193">
        <v>111</v>
      </c>
      <c r="J13" s="194" t="s">
        <v>139</v>
      </c>
      <c r="K13" s="195"/>
      <c r="L13" s="196">
        <f>L14</f>
        <v>100</v>
      </c>
      <c r="M13" s="196">
        <f t="shared" si="4"/>
        <v>100</v>
      </c>
      <c r="N13" s="196">
        <f t="shared" si="4"/>
        <v>100</v>
      </c>
      <c r="O13" s="197">
        <f>M13/L13*100</f>
        <v>100</v>
      </c>
      <c r="P13" s="279">
        <f t="shared" si="1"/>
        <v>100</v>
      </c>
      <c r="Q13" s="279">
        <f t="shared" si="2"/>
        <v>100</v>
      </c>
    </row>
    <row r="14" spans="1:17" x14ac:dyDescent="0.2">
      <c r="A14" s="198"/>
      <c r="B14" s="199"/>
      <c r="C14" s="199"/>
      <c r="D14" s="199"/>
      <c r="E14" s="199"/>
      <c r="F14" s="199"/>
      <c r="G14" s="199"/>
      <c r="H14" s="200"/>
      <c r="I14" s="201"/>
      <c r="J14" s="202">
        <v>3</v>
      </c>
      <c r="K14" s="198" t="s">
        <v>18</v>
      </c>
      <c r="L14" s="203">
        <f>L15</f>
        <v>100</v>
      </c>
      <c r="M14" s="203">
        <f t="shared" si="4"/>
        <v>100</v>
      </c>
      <c r="N14" s="203">
        <f t="shared" si="4"/>
        <v>100</v>
      </c>
      <c r="O14" s="204">
        <v>0</v>
      </c>
      <c r="P14" s="278">
        <f t="shared" si="1"/>
        <v>100</v>
      </c>
      <c r="Q14" s="278">
        <f t="shared" si="2"/>
        <v>100</v>
      </c>
    </row>
    <row r="15" spans="1:17" x14ac:dyDescent="0.2">
      <c r="A15" s="205"/>
      <c r="B15" s="199"/>
      <c r="C15" s="199"/>
      <c r="D15" s="199"/>
      <c r="E15" s="199"/>
      <c r="F15" s="199"/>
      <c r="G15" s="199"/>
      <c r="H15" s="200"/>
      <c r="I15" s="201"/>
      <c r="J15" s="202">
        <v>32</v>
      </c>
      <c r="K15" s="202" t="s">
        <v>71</v>
      </c>
      <c r="L15" s="203">
        <f>L16+L17+L18</f>
        <v>100</v>
      </c>
      <c r="M15" s="203">
        <v>100</v>
      </c>
      <c r="N15" s="203">
        <f t="shared" ref="N15" si="5">N16+N17+N18</f>
        <v>100</v>
      </c>
      <c r="O15" s="204">
        <v>0</v>
      </c>
      <c r="P15" s="278">
        <f t="shared" si="1"/>
        <v>100</v>
      </c>
      <c r="Q15" s="278">
        <f t="shared" si="2"/>
        <v>100</v>
      </c>
    </row>
    <row r="16" spans="1:17" x14ac:dyDescent="0.2">
      <c r="A16" s="206"/>
      <c r="B16" s="207">
        <v>1</v>
      </c>
      <c r="C16" s="199"/>
      <c r="D16" s="199"/>
      <c r="E16" s="199"/>
      <c r="F16" s="199"/>
      <c r="G16" s="199"/>
      <c r="H16" s="200"/>
      <c r="I16" s="201"/>
      <c r="J16" s="202">
        <v>321</v>
      </c>
      <c r="K16" s="198" t="s">
        <v>140</v>
      </c>
      <c r="L16" s="203">
        <v>100</v>
      </c>
      <c r="M16" s="203">
        <v>100</v>
      </c>
      <c r="N16" s="203">
        <v>100</v>
      </c>
      <c r="O16" s="204">
        <v>0</v>
      </c>
      <c r="P16" s="278">
        <f t="shared" si="1"/>
        <v>100</v>
      </c>
      <c r="Q16" s="278">
        <f t="shared" si="2"/>
        <v>100</v>
      </c>
    </row>
    <row r="17" spans="1:17" x14ac:dyDescent="0.2">
      <c r="A17" s="206"/>
      <c r="B17" s="207">
        <v>1</v>
      </c>
      <c r="C17" s="199"/>
      <c r="D17" s="199"/>
      <c r="E17" s="199"/>
      <c r="F17" s="199"/>
      <c r="G17" s="199"/>
      <c r="H17" s="200"/>
      <c r="I17" s="201"/>
      <c r="J17" s="202">
        <v>322</v>
      </c>
      <c r="K17" s="198" t="s">
        <v>73</v>
      </c>
      <c r="L17" s="203">
        <v>0</v>
      </c>
      <c r="M17" s="203">
        <v>0</v>
      </c>
      <c r="N17" s="203">
        <v>0</v>
      </c>
      <c r="O17" s="204">
        <v>0</v>
      </c>
      <c r="P17" s="278"/>
      <c r="Q17" s="278"/>
    </row>
    <row r="18" spans="1:17" x14ac:dyDescent="0.2">
      <c r="A18" s="206"/>
      <c r="B18" s="207">
        <v>1</v>
      </c>
      <c r="C18" s="199"/>
      <c r="D18" s="199"/>
      <c r="E18" s="199"/>
      <c r="F18" s="199"/>
      <c r="G18" s="199"/>
      <c r="H18" s="200"/>
      <c r="I18" s="201"/>
      <c r="J18" s="202">
        <v>329</v>
      </c>
      <c r="K18" s="198" t="s">
        <v>141</v>
      </c>
      <c r="L18" s="203">
        <v>0</v>
      </c>
      <c r="M18" s="203">
        <v>0</v>
      </c>
      <c r="N18" s="203">
        <v>0</v>
      </c>
      <c r="O18" s="204">
        <v>0</v>
      </c>
      <c r="P18" s="278"/>
      <c r="Q18" s="278"/>
    </row>
    <row r="19" spans="1:17" x14ac:dyDescent="0.2">
      <c r="A19" s="182" t="s">
        <v>142</v>
      </c>
      <c r="B19" s="183">
        <v>1</v>
      </c>
      <c r="C19" s="183" t="s">
        <v>135</v>
      </c>
      <c r="D19" s="183" t="s">
        <v>135</v>
      </c>
      <c r="E19" s="183" t="s">
        <v>135</v>
      </c>
      <c r="F19" s="183" t="s">
        <v>135</v>
      </c>
      <c r="G19" s="183" t="s">
        <v>135</v>
      </c>
      <c r="H19" s="184" t="s">
        <v>135</v>
      </c>
      <c r="I19" s="185">
        <v>111</v>
      </c>
      <c r="J19" s="186" t="s">
        <v>143</v>
      </c>
      <c r="K19" s="187"/>
      <c r="L19" s="188">
        <f>L20</f>
        <v>26200</v>
      </c>
      <c r="M19" s="188">
        <f t="shared" ref="M19:N22" si="6">M20</f>
        <v>26200</v>
      </c>
      <c r="N19" s="188">
        <f t="shared" si="6"/>
        <v>26200</v>
      </c>
      <c r="O19" s="189">
        <f t="shared" ref="O19:P21" si="7">M19/L19*100</f>
        <v>100</v>
      </c>
      <c r="P19" s="189">
        <f t="shared" si="7"/>
        <v>100</v>
      </c>
      <c r="Q19" s="189">
        <f t="shared" ref="Q19:Q28" si="8">N19/L19*100</f>
        <v>100</v>
      </c>
    </row>
    <row r="20" spans="1:17" x14ac:dyDescent="0.2">
      <c r="A20" s="190"/>
      <c r="B20" s="191"/>
      <c r="C20" s="191"/>
      <c r="D20" s="191"/>
      <c r="E20" s="191"/>
      <c r="F20" s="191"/>
      <c r="G20" s="191"/>
      <c r="H20" s="192"/>
      <c r="I20" s="190" t="s">
        <v>144</v>
      </c>
      <c r="J20" s="194" t="s">
        <v>139</v>
      </c>
      <c r="K20" s="195"/>
      <c r="L20" s="196">
        <f>L21</f>
        <v>26200</v>
      </c>
      <c r="M20" s="196">
        <f t="shared" si="6"/>
        <v>26200</v>
      </c>
      <c r="N20" s="196">
        <f t="shared" si="6"/>
        <v>26200</v>
      </c>
      <c r="O20" s="197">
        <f t="shared" si="7"/>
        <v>100</v>
      </c>
      <c r="P20" s="197">
        <f t="shared" si="7"/>
        <v>100</v>
      </c>
      <c r="Q20" s="197">
        <f t="shared" si="8"/>
        <v>100</v>
      </c>
    </row>
    <row r="21" spans="1:17" x14ac:dyDescent="0.2">
      <c r="A21" s="198"/>
      <c r="B21" s="208"/>
      <c r="C21" s="208"/>
      <c r="D21" s="208"/>
      <c r="E21" s="208"/>
      <c r="F21" s="208"/>
      <c r="G21" s="208"/>
      <c r="H21" s="209"/>
      <c r="I21" s="201"/>
      <c r="J21" s="202">
        <v>3</v>
      </c>
      <c r="K21" s="198" t="s">
        <v>18</v>
      </c>
      <c r="L21" s="203">
        <f>L22</f>
        <v>26200</v>
      </c>
      <c r="M21" s="203">
        <f>M22</f>
        <v>26200</v>
      </c>
      <c r="N21" s="203">
        <f t="shared" si="6"/>
        <v>26200</v>
      </c>
      <c r="O21" s="204">
        <f t="shared" si="7"/>
        <v>100</v>
      </c>
      <c r="P21" s="204">
        <f t="shared" si="7"/>
        <v>100</v>
      </c>
      <c r="Q21" s="204">
        <f t="shared" si="8"/>
        <v>100</v>
      </c>
    </row>
    <row r="22" spans="1:17" x14ac:dyDescent="0.2">
      <c r="A22" s="198"/>
      <c r="B22" s="199"/>
      <c r="C22" s="199"/>
      <c r="D22" s="199"/>
      <c r="E22" s="199"/>
      <c r="F22" s="199"/>
      <c r="G22" s="199"/>
      <c r="H22" s="200"/>
      <c r="I22" s="201"/>
      <c r="J22" s="202">
        <v>38</v>
      </c>
      <c r="K22" s="202" t="s">
        <v>83</v>
      </c>
      <c r="L22" s="203">
        <f>L23</f>
        <v>26200</v>
      </c>
      <c r="M22" s="203">
        <f t="shared" ref="M22" si="9">M23</f>
        <v>26200</v>
      </c>
      <c r="N22" s="203">
        <f t="shared" si="6"/>
        <v>26200</v>
      </c>
      <c r="O22" s="204">
        <f t="shared" ref="O22:O28" si="10">M22/L22*100</f>
        <v>100</v>
      </c>
      <c r="P22" s="204">
        <f t="shared" ref="P22:P23" si="11">N22/M22*100</f>
        <v>100</v>
      </c>
      <c r="Q22" s="204">
        <f t="shared" si="8"/>
        <v>100</v>
      </c>
    </row>
    <row r="23" spans="1:17" x14ac:dyDescent="0.2">
      <c r="A23" s="198"/>
      <c r="B23" s="199" t="s">
        <v>145</v>
      </c>
      <c r="C23" s="199"/>
      <c r="D23" s="199"/>
      <c r="E23" s="199"/>
      <c r="F23" s="199"/>
      <c r="G23" s="199"/>
      <c r="H23" s="200"/>
      <c r="I23" s="201"/>
      <c r="J23" s="202">
        <v>381</v>
      </c>
      <c r="K23" s="198" t="s">
        <v>84</v>
      </c>
      <c r="L23" s="203">
        <v>26200</v>
      </c>
      <c r="M23" s="203">
        <v>26200</v>
      </c>
      <c r="N23" s="203">
        <v>26200</v>
      </c>
      <c r="O23" s="204">
        <f t="shared" si="10"/>
        <v>100</v>
      </c>
      <c r="P23" s="204">
        <f t="shared" si="11"/>
        <v>100</v>
      </c>
      <c r="Q23" s="204">
        <f t="shared" si="8"/>
        <v>100</v>
      </c>
    </row>
    <row r="24" spans="1:17" x14ac:dyDescent="0.2">
      <c r="A24" s="182" t="s">
        <v>439</v>
      </c>
      <c r="B24" s="183">
        <v>1</v>
      </c>
      <c r="C24" s="183" t="s">
        <v>135</v>
      </c>
      <c r="D24" s="183" t="s">
        <v>135</v>
      </c>
      <c r="E24" s="183" t="s">
        <v>135</v>
      </c>
      <c r="F24" s="183" t="s">
        <v>135</v>
      </c>
      <c r="G24" s="183" t="s">
        <v>135</v>
      </c>
      <c r="H24" s="184" t="s">
        <v>135</v>
      </c>
      <c r="I24" s="185">
        <v>111</v>
      </c>
      <c r="J24" s="186" t="s">
        <v>143</v>
      </c>
      <c r="K24" s="187" t="s">
        <v>440</v>
      </c>
      <c r="L24" s="188">
        <f>L25</f>
        <v>1510000</v>
      </c>
      <c r="M24" s="188">
        <f t="shared" ref="M24:N24" si="12">M25</f>
        <v>4525000</v>
      </c>
      <c r="N24" s="188">
        <f t="shared" si="12"/>
        <v>525000</v>
      </c>
      <c r="O24" s="189">
        <f t="shared" si="10"/>
        <v>299.66887417218544</v>
      </c>
      <c r="P24" s="189">
        <f>N24/M24*100</f>
        <v>11.602209944751381</v>
      </c>
      <c r="Q24" s="189">
        <f t="shared" si="8"/>
        <v>34.768211920529801</v>
      </c>
    </row>
    <row r="25" spans="1:17" x14ac:dyDescent="0.2">
      <c r="A25" s="190"/>
      <c r="B25" s="191"/>
      <c r="C25" s="191"/>
      <c r="D25" s="191"/>
      <c r="E25" s="191"/>
      <c r="F25" s="191"/>
      <c r="G25" s="191"/>
      <c r="H25" s="192"/>
      <c r="I25" s="190" t="s">
        <v>144</v>
      </c>
      <c r="J25" s="194" t="s">
        <v>139</v>
      </c>
      <c r="K25" s="195"/>
      <c r="L25" s="196">
        <f>L26+L29</f>
        <v>1510000</v>
      </c>
      <c r="M25" s="196">
        <f t="shared" ref="M25:N25" si="13">M26+M29</f>
        <v>4525000</v>
      </c>
      <c r="N25" s="196">
        <f t="shared" si="13"/>
        <v>525000</v>
      </c>
      <c r="O25" s="197">
        <f t="shared" si="10"/>
        <v>299.66887417218544</v>
      </c>
      <c r="P25" s="197">
        <f>N25/M25*100</f>
        <v>11.602209944751381</v>
      </c>
      <c r="Q25" s="197">
        <f t="shared" si="8"/>
        <v>34.768211920529801</v>
      </c>
    </row>
    <row r="26" spans="1:17" x14ac:dyDescent="0.2">
      <c r="A26" s="198"/>
      <c r="B26" s="208"/>
      <c r="C26" s="208"/>
      <c r="D26" s="208"/>
      <c r="E26" s="208"/>
      <c r="F26" s="208"/>
      <c r="G26" s="208"/>
      <c r="H26" s="209"/>
      <c r="I26" s="201"/>
      <c r="J26" s="202">
        <v>3</v>
      </c>
      <c r="K26" s="198" t="s">
        <v>18</v>
      </c>
      <c r="L26" s="203">
        <f>L27</f>
        <v>10000</v>
      </c>
      <c r="M26" s="203">
        <f t="shared" ref="M26:N27" si="14">M27</f>
        <v>25000</v>
      </c>
      <c r="N26" s="203">
        <f t="shared" si="14"/>
        <v>25000</v>
      </c>
      <c r="O26" s="204">
        <f t="shared" si="10"/>
        <v>250</v>
      </c>
      <c r="P26" s="204">
        <f>N26/M26*100</f>
        <v>100</v>
      </c>
      <c r="Q26" s="204">
        <f t="shared" si="8"/>
        <v>250</v>
      </c>
    </row>
    <row r="27" spans="1:17" x14ac:dyDescent="0.2">
      <c r="A27" s="198"/>
      <c r="B27" s="199"/>
      <c r="C27" s="199"/>
      <c r="D27" s="199"/>
      <c r="E27" s="199"/>
      <c r="F27" s="199"/>
      <c r="G27" s="199"/>
      <c r="H27" s="200"/>
      <c r="I27" s="201"/>
      <c r="J27" s="202">
        <v>34</v>
      </c>
      <c r="K27" s="202" t="s">
        <v>76</v>
      </c>
      <c r="L27" s="203">
        <f>L28</f>
        <v>10000</v>
      </c>
      <c r="M27" s="203">
        <f t="shared" si="14"/>
        <v>25000</v>
      </c>
      <c r="N27" s="203">
        <f t="shared" si="14"/>
        <v>25000</v>
      </c>
      <c r="O27" s="204">
        <f t="shared" si="10"/>
        <v>250</v>
      </c>
      <c r="P27" s="204">
        <f t="shared" ref="P27:P39" si="15">N27/M27*100</f>
        <v>100</v>
      </c>
      <c r="Q27" s="204">
        <f t="shared" si="8"/>
        <v>250</v>
      </c>
    </row>
    <row r="28" spans="1:17" x14ac:dyDescent="0.2">
      <c r="A28" s="198"/>
      <c r="B28" s="199" t="s">
        <v>145</v>
      </c>
      <c r="C28" s="199"/>
      <c r="D28" s="199"/>
      <c r="E28" s="199"/>
      <c r="F28" s="199"/>
      <c r="G28" s="199"/>
      <c r="H28" s="200"/>
      <c r="I28" s="201"/>
      <c r="J28" s="202">
        <v>342</v>
      </c>
      <c r="K28" s="198" t="s">
        <v>441</v>
      </c>
      <c r="L28" s="203">
        <v>10000</v>
      </c>
      <c r="M28" s="203">
        <v>25000</v>
      </c>
      <c r="N28" s="203">
        <v>25000</v>
      </c>
      <c r="O28" s="204">
        <f t="shared" si="10"/>
        <v>250</v>
      </c>
      <c r="P28" s="204">
        <f t="shared" si="15"/>
        <v>100</v>
      </c>
      <c r="Q28" s="204">
        <f t="shared" si="8"/>
        <v>250</v>
      </c>
    </row>
    <row r="29" spans="1:17" x14ac:dyDescent="0.2">
      <c r="A29" s="198"/>
      <c r="B29" s="199"/>
      <c r="C29" s="199"/>
      <c r="D29" s="199"/>
      <c r="E29" s="199"/>
      <c r="F29" s="199"/>
      <c r="G29" s="199"/>
      <c r="H29" s="200"/>
      <c r="I29" s="201"/>
      <c r="J29" s="202">
        <v>5</v>
      </c>
      <c r="K29" s="198" t="s">
        <v>442</v>
      </c>
      <c r="L29" s="203">
        <v>1500000</v>
      </c>
      <c r="M29" s="203">
        <f>M30</f>
        <v>4500000</v>
      </c>
      <c r="N29" s="203">
        <v>500000</v>
      </c>
      <c r="O29" s="204"/>
      <c r="P29" s="204"/>
      <c r="Q29" s="204"/>
    </row>
    <row r="30" spans="1:17" x14ac:dyDescent="0.2">
      <c r="A30" s="198"/>
      <c r="B30" s="199"/>
      <c r="C30" s="199"/>
      <c r="D30" s="199"/>
      <c r="E30" s="199"/>
      <c r="F30" s="199"/>
      <c r="G30" s="199"/>
      <c r="H30" s="200"/>
      <c r="I30" s="201"/>
      <c r="J30" s="202">
        <v>54</v>
      </c>
      <c r="K30" s="198" t="s">
        <v>443</v>
      </c>
      <c r="L30" s="203">
        <v>1500000</v>
      </c>
      <c r="M30" s="203">
        <f>M31</f>
        <v>4500000</v>
      </c>
      <c r="N30" s="203">
        <v>500000</v>
      </c>
      <c r="O30" s="204"/>
      <c r="P30" s="204"/>
      <c r="Q30" s="204"/>
    </row>
    <row r="31" spans="1:17" x14ac:dyDescent="0.2">
      <c r="A31" s="198"/>
      <c r="B31" s="199"/>
      <c r="C31" s="199"/>
      <c r="D31" s="199"/>
      <c r="E31" s="199"/>
      <c r="F31" s="199"/>
      <c r="G31" s="199"/>
      <c r="H31" s="200"/>
      <c r="I31" s="201"/>
      <c r="J31" s="202">
        <v>544</v>
      </c>
      <c r="K31" s="210" t="s">
        <v>444</v>
      </c>
      <c r="L31" s="203">
        <v>1500000</v>
      </c>
      <c r="M31" s="203">
        <v>4500000</v>
      </c>
      <c r="N31" s="203">
        <v>500000</v>
      </c>
      <c r="O31" s="204"/>
      <c r="P31" s="204"/>
      <c r="Q31" s="204"/>
    </row>
    <row r="32" spans="1:17" ht="15.75" x14ac:dyDescent="0.25">
      <c r="A32" s="171"/>
      <c r="B32" s="211"/>
      <c r="C32" s="211"/>
      <c r="D32" s="211"/>
      <c r="E32" s="211"/>
      <c r="F32" s="211"/>
      <c r="G32" s="211"/>
      <c r="H32" s="172"/>
      <c r="I32" s="171"/>
      <c r="J32" s="173" t="s">
        <v>146</v>
      </c>
      <c r="K32" s="174"/>
      <c r="L32" s="175">
        <f>L33</f>
        <v>340000</v>
      </c>
      <c r="M32" s="175">
        <f t="shared" ref="M32:N32" si="16">M33</f>
        <v>340000</v>
      </c>
      <c r="N32" s="175">
        <f t="shared" si="16"/>
        <v>340000</v>
      </c>
      <c r="O32" s="176">
        <f t="shared" ref="O32:O63" si="17">M32/L32*100</f>
        <v>100</v>
      </c>
      <c r="P32" s="176">
        <f t="shared" si="15"/>
        <v>100</v>
      </c>
      <c r="Q32" s="176">
        <f t="shared" ref="Q32:Q63" si="18">N32/L32*100</f>
        <v>100</v>
      </c>
    </row>
    <row r="33" spans="1:17" ht="15.75" x14ac:dyDescent="0.25">
      <c r="A33" s="177" t="s">
        <v>147</v>
      </c>
      <c r="B33" s="178">
        <v>1</v>
      </c>
      <c r="C33" s="178" t="s">
        <v>135</v>
      </c>
      <c r="D33" s="178"/>
      <c r="E33" s="178" t="s">
        <v>135</v>
      </c>
      <c r="F33" s="178" t="s">
        <v>135</v>
      </c>
      <c r="G33" s="178" t="s">
        <v>135</v>
      </c>
      <c r="H33" s="179" t="s">
        <v>135</v>
      </c>
      <c r="I33" s="177"/>
      <c r="J33" s="299" t="s">
        <v>148</v>
      </c>
      <c r="K33" s="299"/>
      <c r="L33" s="180">
        <f>L34+L40+L45+L50</f>
        <v>340000</v>
      </c>
      <c r="M33" s="180">
        <f t="shared" ref="M33:N33" si="19">M34+M40+M45+M50</f>
        <v>340000</v>
      </c>
      <c r="N33" s="180">
        <f t="shared" si="19"/>
        <v>340000</v>
      </c>
      <c r="O33" s="181">
        <f t="shared" si="17"/>
        <v>100</v>
      </c>
      <c r="P33" s="181">
        <f t="shared" si="15"/>
        <v>100</v>
      </c>
      <c r="Q33" s="181">
        <f t="shared" si="18"/>
        <v>100</v>
      </c>
    </row>
    <row r="34" spans="1:17" x14ac:dyDescent="0.2">
      <c r="A34" s="182" t="s">
        <v>149</v>
      </c>
      <c r="B34" s="183">
        <v>1</v>
      </c>
      <c r="C34" s="183" t="s">
        <v>135</v>
      </c>
      <c r="D34" s="183"/>
      <c r="E34" s="183" t="s">
        <v>135</v>
      </c>
      <c r="F34" s="183" t="s">
        <v>135</v>
      </c>
      <c r="G34" s="183" t="s">
        <v>135</v>
      </c>
      <c r="H34" s="184" t="s">
        <v>135</v>
      </c>
      <c r="I34" s="185">
        <v>111</v>
      </c>
      <c r="J34" s="296" t="s">
        <v>150</v>
      </c>
      <c r="K34" s="296"/>
      <c r="L34" s="188">
        <f>L35</f>
        <v>210000</v>
      </c>
      <c r="M34" s="188">
        <f t="shared" ref="M34:N36" si="20">M35</f>
        <v>210000</v>
      </c>
      <c r="N34" s="188">
        <f t="shared" si="20"/>
        <v>210000</v>
      </c>
      <c r="O34" s="189">
        <f t="shared" si="17"/>
        <v>100</v>
      </c>
      <c r="P34" s="189">
        <f t="shared" si="15"/>
        <v>100</v>
      </c>
      <c r="Q34" s="189">
        <f t="shared" si="18"/>
        <v>100</v>
      </c>
    </row>
    <row r="35" spans="1:17" x14ac:dyDescent="0.2">
      <c r="A35" s="190"/>
      <c r="B35" s="191"/>
      <c r="C35" s="191"/>
      <c r="D35" s="191"/>
      <c r="E35" s="191"/>
      <c r="F35" s="191"/>
      <c r="G35" s="191"/>
      <c r="H35" s="192"/>
      <c r="I35" s="193">
        <v>111</v>
      </c>
      <c r="J35" s="194" t="s">
        <v>139</v>
      </c>
      <c r="K35" s="195"/>
      <c r="L35" s="196">
        <f>L36</f>
        <v>210000</v>
      </c>
      <c r="M35" s="196">
        <f t="shared" si="20"/>
        <v>210000</v>
      </c>
      <c r="N35" s="196">
        <f t="shared" si="20"/>
        <v>210000</v>
      </c>
      <c r="O35" s="197">
        <f t="shared" si="17"/>
        <v>100</v>
      </c>
      <c r="P35" s="197">
        <f t="shared" si="15"/>
        <v>100</v>
      </c>
      <c r="Q35" s="197">
        <f t="shared" si="18"/>
        <v>100</v>
      </c>
    </row>
    <row r="36" spans="1:17" x14ac:dyDescent="0.2">
      <c r="A36" s="198"/>
      <c r="B36" s="208"/>
      <c r="C36" s="208"/>
      <c r="D36" s="208"/>
      <c r="E36" s="208"/>
      <c r="F36" s="208"/>
      <c r="G36" s="208"/>
      <c r="H36" s="209"/>
      <c r="I36" s="201"/>
      <c r="J36" s="202">
        <v>3</v>
      </c>
      <c r="K36" s="198" t="s">
        <v>18</v>
      </c>
      <c r="L36" s="203">
        <f>L37</f>
        <v>210000</v>
      </c>
      <c r="M36" s="203">
        <f t="shared" si="20"/>
        <v>210000</v>
      </c>
      <c r="N36" s="203">
        <f t="shared" si="20"/>
        <v>210000</v>
      </c>
      <c r="O36" s="204">
        <f t="shared" si="17"/>
        <v>100</v>
      </c>
      <c r="P36" s="204">
        <f t="shared" si="15"/>
        <v>100</v>
      </c>
      <c r="Q36" s="204">
        <f t="shared" si="18"/>
        <v>100</v>
      </c>
    </row>
    <row r="37" spans="1:17" x14ac:dyDescent="0.2">
      <c r="A37" s="198"/>
      <c r="B37" s="199"/>
      <c r="C37" s="199"/>
      <c r="D37" s="199"/>
      <c r="E37" s="199"/>
      <c r="F37" s="199"/>
      <c r="G37" s="199"/>
      <c r="H37" s="200"/>
      <c r="I37" s="201"/>
      <c r="J37" s="202">
        <v>31</v>
      </c>
      <c r="K37" s="198" t="s">
        <v>151</v>
      </c>
      <c r="L37" s="203">
        <f>L38+L39</f>
        <v>210000</v>
      </c>
      <c r="M37" s="203">
        <f t="shared" ref="M37:N37" si="21">M38+M39</f>
        <v>210000</v>
      </c>
      <c r="N37" s="203">
        <f t="shared" si="21"/>
        <v>210000</v>
      </c>
      <c r="O37" s="204">
        <f t="shared" si="17"/>
        <v>100</v>
      </c>
      <c r="P37" s="204">
        <f t="shared" si="15"/>
        <v>100</v>
      </c>
      <c r="Q37" s="204">
        <f t="shared" si="18"/>
        <v>100</v>
      </c>
    </row>
    <row r="38" spans="1:17" x14ac:dyDescent="0.2">
      <c r="A38" s="198"/>
      <c r="B38" s="207">
        <v>1</v>
      </c>
      <c r="C38" s="199"/>
      <c r="D38" s="199"/>
      <c r="E38" s="199"/>
      <c r="F38" s="199"/>
      <c r="G38" s="199"/>
      <c r="H38" s="200"/>
      <c r="I38" s="201"/>
      <c r="J38" s="202">
        <v>311</v>
      </c>
      <c r="K38" s="198" t="s">
        <v>68</v>
      </c>
      <c r="L38" s="203">
        <v>180000</v>
      </c>
      <c r="M38" s="203">
        <v>180000</v>
      </c>
      <c r="N38" s="203">
        <v>180000</v>
      </c>
      <c r="O38" s="204">
        <f t="shared" si="17"/>
        <v>100</v>
      </c>
      <c r="P38" s="204">
        <f t="shared" si="15"/>
        <v>100</v>
      </c>
      <c r="Q38" s="204">
        <f t="shared" si="18"/>
        <v>100</v>
      </c>
    </row>
    <row r="39" spans="1:17" x14ac:dyDescent="0.2">
      <c r="A39" s="198"/>
      <c r="B39" s="207">
        <v>1</v>
      </c>
      <c r="C39" s="199"/>
      <c r="D39" s="199"/>
      <c r="E39" s="199"/>
      <c r="F39" s="199"/>
      <c r="G39" s="199"/>
      <c r="H39" s="200"/>
      <c r="I39" s="201"/>
      <c r="J39" s="202">
        <v>313</v>
      </c>
      <c r="K39" s="198" t="s">
        <v>70</v>
      </c>
      <c r="L39" s="203">
        <v>30000</v>
      </c>
      <c r="M39" s="203">
        <v>30000</v>
      </c>
      <c r="N39" s="203">
        <v>30000</v>
      </c>
      <c r="O39" s="204">
        <f t="shared" si="17"/>
        <v>100</v>
      </c>
      <c r="P39" s="204">
        <f t="shared" si="15"/>
        <v>100</v>
      </c>
      <c r="Q39" s="204">
        <f t="shared" si="18"/>
        <v>100</v>
      </c>
    </row>
    <row r="40" spans="1:17" x14ac:dyDescent="0.2">
      <c r="A40" s="182" t="s">
        <v>152</v>
      </c>
      <c r="B40" s="183">
        <v>1</v>
      </c>
      <c r="C40" s="183" t="s">
        <v>135</v>
      </c>
      <c r="D40" s="183"/>
      <c r="E40" s="183" t="s">
        <v>135</v>
      </c>
      <c r="F40" s="183" t="s">
        <v>135</v>
      </c>
      <c r="G40" s="183" t="s">
        <v>135</v>
      </c>
      <c r="H40" s="184" t="s">
        <v>135</v>
      </c>
      <c r="I40" s="185">
        <v>111</v>
      </c>
      <c r="J40" s="296" t="s">
        <v>153</v>
      </c>
      <c r="K40" s="296"/>
      <c r="L40" s="188">
        <f>L41</f>
        <v>30000</v>
      </c>
      <c r="M40" s="188">
        <f t="shared" ref="M40:N43" si="22">M41</f>
        <v>30000</v>
      </c>
      <c r="N40" s="188">
        <f t="shared" si="22"/>
        <v>30000</v>
      </c>
      <c r="O40" s="189">
        <f t="shared" si="17"/>
        <v>100</v>
      </c>
      <c r="P40" s="189">
        <f>N40/M40*100</f>
        <v>100</v>
      </c>
      <c r="Q40" s="189">
        <f t="shared" si="18"/>
        <v>100</v>
      </c>
    </row>
    <row r="41" spans="1:17" x14ac:dyDescent="0.2">
      <c r="A41" s="190"/>
      <c r="B41" s="191"/>
      <c r="C41" s="191"/>
      <c r="D41" s="191"/>
      <c r="E41" s="191"/>
      <c r="F41" s="191"/>
      <c r="G41" s="191"/>
      <c r="H41" s="192"/>
      <c r="I41" s="193">
        <v>111</v>
      </c>
      <c r="J41" s="194" t="s">
        <v>139</v>
      </c>
      <c r="K41" s="195"/>
      <c r="L41" s="196">
        <f>L42</f>
        <v>30000</v>
      </c>
      <c r="M41" s="196">
        <f t="shared" si="22"/>
        <v>30000</v>
      </c>
      <c r="N41" s="196">
        <f t="shared" si="22"/>
        <v>30000</v>
      </c>
      <c r="O41" s="197">
        <f t="shared" si="17"/>
        <v>100</v>
      </c>
      <c r="P41" s="197">
        <f>N41/M41*100</f>
        <v>100</v>
      </c>
      <c r="Q41" s="197">
        <f t="shared" si="18"/>
        <v>100</v>
      </c>
    </row>
    <row r="42" spans="1:17" x14ac:dyDescent="0.2">
      <c r="A42" s="198"/>
      <c r="B42" s="208">
        <v>1</v>
      </c>
      <c r="C42" s="208"/>
      <c r="D42" s="208"/>
      <c r="E42" s="208"/>
      <c r="F42" s="208"/>
      <c r="G42" s="208"/>
      <c r="H42" s="209"/>
      <c r="I42" s="201"/>
      <c r="J42" s="202">
        <v>3</v>
      </c>
      <c r="K42" s="198" t="s">
        <v>18</v>
      </c>
      <c r="L42" s="203">
        <f>L43</f>
        <v>30000</v>
      </c>
      <c r="M42" s="203">
        <f t="shared" si="22"/>
        <v>30000</v>
      </c>
      <c r="N42" s="203">
        <f t="shared" si="22"/>
        <v>30000</v>
      </c>
      <c r="O42" s="204">
        <f t="shared" si="17"/>
        <v>100</v>
      </c>
      <c r="P42" s="204">
        <f>N42/L42*100</f>
        <v>100</v>
      </c>
      <c r="Q42" s="204">
        <f t="shared" si="18"/>
        <v>100</v>
      </c>
    </row>
    <row r="43" spans="1:17" x14ac:dyDescent="0.2">
      <c r="A43" s="198"/>
      <c r="B43" s="199">
        <v>1</v>
      </c>
      <c r="C43" s="199"/>
      <c r="D43" s="199"/>
      <c r="E43" s="199"/>
      <c r="F43" s="199"/>
      <c r="G43" s="199"/>
      <c r="H43" s="200"/>
      <c r="I43" s="201"/>
      <c r="J43" s="202">
        <v>32</v>
      </c>
      <c r="K43" s="198" t="s">
        <v>71</v>
      </c>
      <c r="L43" s="203">
        <f>L44</f>
        <v>30000</v>
      </c>
      <c r="M43" s="203">
        <f t="shared" si="22"/>
        <v>30000</v>
      </c>
      <c r="N43" s="203">
        <f t="shared" si="22"/>
        <v>30000</v>
      </c>
      <c r="O43" s="204">
        <f t="shared" si="17"/>
        <v>100</v>
      </c>
      <c r="P43" s="204">
        <f>N43/L43*100</f>
        <v>100</v>
      </c>
      <c r="Q43" s="204">
        <f t="shared" si="18"/>
        <v>100</v>
      </c>
    </row>
    <row r="44" spans="1:17" x14ac:dyDescent="0.2">
      <c r="A44" s="198"/>
      <c r="B44" s="207">
        <v>1</v>
      </c>
      <c r="C44" s="199"/>
      <c r="D44" s="199"/>
      <c r="E44" s="199"/>
      <c r="F44" s="199"/>
      <c r="G44" s="199"/>
      <c r="H44" s="200"/>
      <c r="I44" s="201"/>
      <c r="J44" s="202">
        <v>322</v>
      </c>
      <c r="K44" s="198" t="s">
        <v>154</v>
      </c>
      <c r="L44" s="203">
        <v>30000</v>
      </c>
      <c r="M44" s="203">
        <v>30000</v>
      </c>
      <c r="N44" s="203">
        <v>30000</v>
      </c>
      <c r="O44" s="204">
        <f t="shared" si="17"/>
        <v>100</v>
      </c>
      <c r="P44" s="204">
        <f>N44/L44*100</f>
        <v>100</v>
      </c>
      <c r="Q44" s="204">
        <f t="shared" si="18"/>
        <v>100</v>
      </c>
    </row>
    <row r="45" spans="1:17" x14ac:dyDescent="0.2">
      <c r="A45" s="182" t="s">
        <v>155</v>
      </c>
      <c r="B45" s="183">
        <v>1</v>
      </c>
      <c r="C45" s="183" t="s">
        <v>135</v>
      </c>
      <c r="D45" s="183" t="s">
        <v>135</v>
      </c>
      <c r="E45" s="183" t="s">
        <v>135</v>
      </c>
      <c r="F45" s="183" t="s">
        <v>135</v>
      </c>
      <c r="G45" s="183" t="s">
        <v>135</v>
      </c>
      <c r="H45" s="184" t="s">
        <v>135</v>
      </c>
      <c r="I45" s="185">
        <v>111</v>
      </c>
      <c r="J45" s="186" t="s">
        <v>156</v>
      </c>
      <c r="K45" s="187"/>
      <c r="L45" s="188">
        <f>L46</f>
        <v>20000</v>
      </c>
      <c r="M45" s="188">
        <f t="shared" ref="M45:N48" si="23">M46</f>
        <v>20000</v>
      </c>
      <c r="N45" s="188">
        <f t="shared" si="23"/>
        <v>20000</v>
      </c>
      <c r="O45" s="189">
        <f t="shared" si="17"/>
        <v>100</v>
      </c>
      <c r="P45" s="189">
        <f>N45/M45*100</f>
        <v>100</v>
      </c>
      <c r="Q45" s="189">
        <f t="shared" si="18"/>
        <v>100</v>
      </c>
    </row>
    <row r="46" spans="1:17" x14ac:dyDescent="0.2">
      <c r="A46" s="190"/>
      <c r="B46" s="191"/>
      <c r="C46" s="191"/>
      <c r="D46" s="191"/>
      <c r="E46" s="191"/>
      <c r="F46" s="191"/>
      <c r="G46" s="191"/>
      <c r="H46" s="192"/>
      <c r="I46" s="193">
        <v>111</v>
      </c>
      <c r="J46" s="194" t="s">
        <v>139</v>
      </c>
      <c r="K46" s="195"/>
      <c r="L46" s="196">
        <f>L47</f>
        <v>20000</v>
      </c>
      <c r="M46" s="196">
        <f t="shared" si="23"/>
        <v>20000</v>
      </c>
      <c r="N46" s="196">
        <f t="shared" si="23"/>
        <v>20000</v>
      </c>
      <c r="O46" s="197">
        <f t="shared" si="17"/>
        <v>100</v>
      </c>
      <c r="P46" s="197">
        <f>N45/M45*100</f>
        <v>100</v>
      </c>
      <c r="Q46" s="197">
        <f t="shared" si="18"/>
        <v>100</v>
      </c>
    </row>
    <row r="47" spans="1:17" x14ac:dyDescent="0.2">
      <c r="A47" s="198"/>
      <c r="B47" s="207"/>
      <c r="C47" s="199"/>
      <c r="D47" s="199"/>
      <c r="E47" s="199"/>
      <c r="F47" s="199"/>
      <c r="G47" s="199"/>
      <c r="H47" s="200"/>
      <c r="I47" s="201"/>
      <c r="J47" s="202">
        <v>3</v>
      </c>
      <c r="K47" s="198" t="s">
        <v>18</v>
      </c>
      <c r="L47" s="203">
        <f>L48</f>
        <v>20000</v>
      </c>
      <c r="M47" s="203">
        <f t="shared" si="23"/>
        <v>20000</v>
      </c>
      <c r="N47" s="203">
        <f t="shared" si="23"/>
        <v>20000</v>
      </c>
      <c r="O47" s="204">
        <f t="shared" si="17"/>
        <v>100</v>
      </c>
      <c r="P47" s="204">
        <f t="shared" ref="P47:P55" si="24">N47/M47*100</f>
        <v>100</v>
      </c>
      <c r="Q47" s="204">
        <f t="shared" si="18"/>
        <v>100</v>
      </c>
    </row>
    <row r="48" spans="1:17" x14ac:dyDescent="0.2">
      <c r="A48" s="198"/>
      <c r="B48" s="207">
        <v>1</v>
      </c>
      <c r="C48" s="199"/>
      <c r="D48" s="199"/>
      <c r="E48" s="199"/>
      <c r="F48" s="199"/>
      <c r="G48" s="199"/>
      <c r="H48" s="200"/>
      <c r="I48" s="201"/>
      <c r="J48" s="202">
        <v>32</v>
      </c>
      <c r="K48" s="198" t="s">
        <v>71</v>
      </c>
      <c r="L48" s="203">
        <f>L49</f>
        <v>20000</v>
      </c>
      <c r="M48" s="203">
        <f t="shared" si="23"/>
        <v>20000</v>
      </c>
      <c r="N48" s="203">
        <f t="shared" si="23"/>
        <v>20000</v>
      </c>
      <c r="O48" s="204">
        <f t="shared" si="17"/>
        <v>100</v>
      </c>
      <c r="P48" s="204">
        <f t="shared" si="24"/>
        <v>100</v>
      </c>
      <c r="Q48" s="204">
        <f t="shared" si="18"/>
        <v>100</v>
      </c>
    </row>
    <row r="49" spans="1:17" x14ac:dyDescent="0.2">
      <c r="A49" s="198"/>
      <c r="B49" s="207">
        <v>1</v>
      </c>
      <c r="C49" s="199"/>
      <c r="D49" s="199"/>
      <c r="E49" s="199"/>
      <c r="F49" s="199"/>
      <c r="G49" s="199"/>
      <c r="H49" s="200"/>
      <c r="I49" s="201"/>
      <c r="J49" s="202">
        <v>329</v>
      </c>
      <c r="K49" s="198" t="s">
        <v>157</v>
      </c>
      <c r="L49" s="203">
        <v>20000</v>
      </c>
      <c r="M49" s="203">
        <v>20000</v>
      </c>
      <c r="N49" s="203">
        <v>20000</v>
      </c>
      <c r="O49" s="204">
        <f t="shared" si="17"/>
        <v>100</v>
      </c>
      <c r="P49" s="204">
        <f t="shared" si="24"/>
        <v>100</v>
      </c>
      <c r="Q49" s="204">
        <f t="shared" si="18"/>
        <v>100</v>
      </c>
    </row>
    <row r="50" spans="1:17" x14ac:dyDescent="0.2">
      <c r="A50" s="182" t="s">
        <v>158</v>
      </c>
      <c r="B50" s="183">
        <v>1</v>
      </c>
      <c r="C50" s="183" t="s">
        <v>135</v>
      </c>
      <c r="D50" s="183" t="s">
        <v>135</v>
      </c>
      <c r="E50" s="183" t="s">
        <v>135</v>
      </c>
      <c r="F50" s="183" t="s">
        <v>135</v>
      </c>
      <c r="G50" s="183" t="s">
        <v>135</v>
      </c>
      <c r="H50" s="184" t="s">
        <v>135</v>
      </c>
      <c r="I50" s="185">
        <v>111</v>
      </c>
      <c r="J50" s="186" t="s">
        <v>159</v>
      </c>
      <c r="K50" s="187"/>
      <c r="L50" s="188">
        <f>L51</f>
        <v>80000</v>
      </c>
      <c r="M50" s="188">
        <f t="shared" ref="M50:N51" si="25">M51</f>
        <v>80000</v>
      </c>
      <c r="N50" s="188">
        <f t="shared" si="25"/>
        <v>80000</v>
      </c>
      <c r="O50" s="189">
        <f t="shared" si="17"/>
        <v>100</v>
      </c>
      <c r="P50" s="189">
        <f t="shared" si="24"/>
        <v>100</v>
      </c>
      <c r="Q50" s="189">
        <f t="shared" si="18"/>
        <v>100</v>
      </c>
    </row>
    <row r="51" spans="1:17" x14ac:dyDescent="0.2">
      <c r="A51" s="190"/>
      <c r="B51" s="191"/>
      <c r="C51" s="191"/>
      <c r="D51" s="191"/>
      <c r="E51" s="191"/>
      <c r="F51" s="191"/>
      <c r="G51" s="191"/>
      <c r="H51" s="192"/>
      <c r="I51" s="193">
        <v>111</v>
      </c>
      <c r="J51" s="194" t="s">
        <v>139</v>
      </c>
      <c r="K51" s="195"/>
      <c r="L51" s="196">
        <f>L52</f>
        <v>80000</v>
      </c>
      <c r="M51" s="196">
        <f t="shared" si="25"/>
        <v>80000</v>
      </c>
      <c r="N51" s="196">
        <f t="shared" si="25"/>
        <v>80000</v>
      </c>
      <c r="O51" s="197">
        <f t="shared" si="17"/>
        <v>100</v>
      </c>
      <c r="P51" s="197">
        <f t="shared" si="24"/>
        <v>100</v>
      </c>
      <c r="Q51" s="197">
        <f t="shared" si="18"/>
        <v>100</v>
      </c>
    </row>
    <row r="52" spans="1:17" x14ac:dyDescent="0.2">
      <c r="A52" s="198"/>
      <c r="B52" s="207">
        <v>1</v>
      </c>
      <c r="C52" s="199"/>
      <c r="D52" s="199"/>
      <c r="E52" s="199"/>
      <c r="F52" s="199"/>
      <c r="G52" s="199"/>
      <c r="H52" s="200"/>
      <c r="I52" s="201"/>
      <c r="J52" s="202">
        <v>3</v>
      </c>
      <c r="K52" s="198" t="s">
        <v>18</v>
      </c>
      <c r="L52" s="203">
        <v>80000</v>
      </c>
      <c r="M52" s="203">
        <v>80000</v>
      </c>
      <c r="N52" s="203">
        <v>80000</v>
      </c>
      <c r="O52" s="204">
        <f t="shared" si="17"/>
        <v>100</v>
      </c>
      <c r="P52" s="204">
        <f t="shared" si="24"/>
        <v>100</v>
      </c>
      <c r="Q52" s="204">
        <f t="shared" si="18"/>
        <v>100</v>
      </c>
    </row>
    <row r="53" spans="1:17" x14ac:dyDescent="0.2">
      <c r="A53" s="198"/>
      <c r="B53" s="207">
        <v>1</v>
      </c>
      <c r="C53" s="199"/>
      <c r="D53" s="199"/>
      <c r="E53" s="199"/>
      <c r="F53" s="199"/>
      <c r="G53" s="199"/>
      <c r="H53" s="200"/>
      <c r="I53" s="201"/>
      <c r="J53" s="202">
        <v>32</v>
      </c>
      <c r="K53" s="198" t="s">
        <v>71</v>
      </c>
      <c r="L53" s="203">
        <v>80000</v>
      </c>
      <c r="M53" s="203">
        <v>80000</v>
      </c>
      <c r="N53" s="203">
        <v>80000</v>
      </c>
      <c r="O53" s="204">
        <f t="shared" si="17"/>
        <v>100</v>
      </c>
      <c r="P53" s="204">
        <f t="shared" si="24"/>
        <v>100</v>
      </c>
      <c r="Q53" s="204">
        <f t="shared" si="18"/>
        <v>100</v>
      </c>
    </row>
    <row r="54" spans="1:17" x14ac:dyDescent="0.2">
      <c r="A54" s="198"/>
      <c r="B54" s="207">
        <v>1</v>
      </c>
      <c r="C54" s="199"/>
      <c r="D54" s="199"/>
      <c r="E54" s="199"/>
      <c r="F54" s="199"/>
      <c r="G54" s="199"/>
      <c r="H54" s="200"/>
      <c r="I54" s="201"/>
      <c r="J54" s="202">
        <v>329</v>
      </c>
      <c r="K54" s="198" t="s">
        <v>141</v>
      </c>
      <c r="L54" s="203">
        <v>80000</v>
      </c>
      <c r="M54" s="203">
        <v>80000</v>
      </c>
      <c r="N54" s="203">
        <v>80000</v>
      </c>
      <c r="O54" s="204">
        <f t="shared" si="17"/>
        <v>100</v>
      </c>
      <c r="P54" s="204">
        <f t="shared" si="24"/>
        <v>100</v>
      </c>
      <c r="Q54" s="204">
        <f t="shared" si="18"/>
        <v>100</v>
      </c>
    </row>
    <row r="55" spans="1:17" ht="15.75" x14ac:dyDescent="0.2">
      <c r="A55" s="169"/>
      <c r="B55" s="212"/>
      <c r="C55" s="213"/>
      <c r="D55" s="213"/>
      <c r="E55" s="213"/>
      <c r="F55" s="213"/>
      <c r="G55" s="213"/>
      <c r="H55" s="214"/>
      <c r="I55" s="166"/>
      <c r="J55" s="297" t="s">
        <v>160</v>
      </c>
      <c r="K55" s="297"/>
      <c r="L55" s="215">
        <f>L56</f>
        <v>16315700</v>
      </c>
      <c r="M55" s="215">
        <f t="shared" ref="M55:N55" si="26">M56</f>
        <v>10802700</v>
      </c>
      <c r="N55" s="215">
        <f t="shared" si="26"/>
        <v>10802700</v>
      </c>
      <c r="O55" s="216">
        <f t="shared" si="17"/>
        <v>66.210459863812162</v>
      </c>
      <c r="P55" s="216">
        <f t="shared" si="24"/>
        <v>100</v>
      </c>
      <c r="Q55" s="216">
        <f t="shared" si="18"/>
        <v>66.210459863812162</v>
      </c>
    </row>
    <row r="56" spans="1:17" ht="15.75" x14ac:dyDescent="0.2">
      <c r="A56" s="174"/>
      <c r="B56" s="217"/>
      <c r="C56" s="218"/>
      <c r="D56" s="218"/>
      <c r="E56" s="218"/>
      <c r="F56" s="218"/>
      <c r="G56" s="218"/>
      <c r="H56" s="219"/>
      <c r="I56" s="171"/>
      <c r="J56" s="298" t="s">
        <v>161</v>
      </c>
      <c r="K56" s="298"/>
      <c r="L56" s="220">
        <f>L57+L86+L120+L201+L242+L253+L284+L321+L379+L395+L474</f>
        <v>16315700</v>
      </c>
      <c r="M56" s="220">
        <f>M57+M86+M120+M201+M242+M253+M284+M321+M379+M395+M474</f>
        <v>10802700</v>
      </c>
      <c r="N56" s="220">
        <f>N57+N86+N120+N201+N242+N253+N284+N321+N379+N395+N474</f>
        <v>10802700</v>
      </c>
      <c r="O56" s="221">
        <f t="shared" si="17"/>
        <v>66.210459863812162</v>
      </c>
      <c r="P56" s="222">
        <v>76.790000000000006</v>
      </c>
      <c r="Q56" s="221">
        <f t="shared" si="18"/>
        <v>66.210459863812162</v>
      </c>
    </row>
    <row r="57" spans="1:17" ht="15.75" x14ac:dyDescent="0.25">
      <c r="A57" s="177" t="s">
        <v>162</v>
      </c>
      <c r="B57" s="178">
        <v>1</v>
      </c>
      <c r="C57" s="178" t="s">
        <v>135</v>
      </c>
      <c r="D57" s="178"/>
      <c r="E57" s="178" t="s">
        <v>135</v>
      </c>
      <c r="F57" s="178" t="s">
        <v>135</v>
      </c>
      <c r="G57" s="178" t="s">
        <v>135</v>
      </c>
      <c r="H57" s="179" t="s">
        <v>135</v>
      </c>
      <c r="I57" s="177"/>
      <c r="J57" s="299" t="s">
        <v>163</v>
      </c>
      <c r="K57" s="299"/>
      <c r="L57" s="180">
        <f>L58+L66+L72+L80</f>
        <v>2675000</v>
      </c>
      <c r="M57" s="180">
        <f t="shared" ref="M57:N57" si="27">M58+M66+M72+M80</f>
        <v>3386000</v>
      </c>
      <c r="N57" s="180">
        <f t="shared" si="27"/>
        <v>3386000</v>
      </c>
      <c r="O57" s="181">
        <f t="shared" si="17"/>
        <v>126.57943925233646</v>
      </c>
      <c r="P57" s="181">
        <f>N57/M57*100</f>
        <v>100</v>
      </c>
      <c r="Q57" s="181">
        <f t="shared" si="18"/>
        <v>126.57943925233646</v>
      </c>
    </row>
    <row r="58" spans="1:17" x14ac:dyDescent="0.2">
      <c r="A58" s="182" t="s">
        <v>164</v>
      </c>
      <c r="B58" s="183">
        <v>1</v>
      </c>
      <c r="C58" s="183" t="s">
        <v>135</v>
      </c>
      <c r="D58" s="183"/>
      <c r="E58" s="183" t="s">
        <v>135</v>
      </c>
      <c r="F58" s="183" t="s">
        <v>135</v>
      </c>
      <c r="G58" s="183" t="s">
        <v>135</v>
      </c>
      <c r="H58" s="184" t="s">
        <v>135</v>
      </c>
      <c r="I58" s="185">
        <v>111</v>
      </c>
      <c r="J58" s="296" t="s">
        <v>165</v>
      </c>
      <c r="K58" s="296"/>
      <c r="L58" s="188">
        <f>L59</f>
        <v>935000</v>
      </c>
      <c r="M58" s="188">
        <f t="shared" ref="M58:N60" si="28">M59</f>
        <v>921000</v>
      </c>
      <c r="N58" s="188">
        <f t="shared" si="28"/>
        <v>921000</v>
      </c>
      <c r="O58" s="189">
        <f t="shared" si="17"/>
        <v>98.502673796791441</v>
      </c>
      <c r="P58" s="189">
        <f>N58/M58*100</f>
        <v>100</v>
      </c>
      <c r="Q58" s="189">
        <f t="shared" si="18"/>
        <v>98.502673796791441</v>
      </c>
    </row>
    <row r="59" spans="1:17" x14ac:dyDescent="0.2">
      <c r="A59" s="190"/>
      <c r="B59" s="191"/>
      <c r="C59" s="191"/>
      <c r="D59" s="191"/>
      <c r="E59" s="191"/>
      <c r="F59" s="191"/>
      <c r="G59" s="191"/>
      <c r="H59" s="192"/>
      <c r="I59" s="193">
        <v>111</v>
      </c>
      <c r="J59" s="194" t="s">
        <v>166</v>
      </c>
      <c r="K59" s="195"/>
      <c r="L59" s="196">
        <f>L60</f>
        <v>935000</v>
      </c>
      <c r="M59" s="196">
        <f t="shared" si="28"/>
        <v>921000</v>
      </c>
      <c r="N59" s="196">
        <f t="shared" si="28"/>
        <v>921000</v>
      </c>
      <c r="O59" s="197">
        <f t="shared" si="17"/>
        <v>98.502673796791441</v>
      </c>
      <c r="P59" s="197">
        <f>N59/M59*100</f>
        <v>100</v>
      </c>
      <c r="Q59" s="197">
        <f t="shared" si="18"/>
        <v>98.502673796791441</v>
      </c>
    </row>
    <row r="60" spans="1:17" x14ac:dyDescent="0.2">
      <c r="A60" s="198"/>
      <c r="B60" s="208"/>
      <c r="C60" s="208"/>
      <c r="D60" s="208"/>
      <c r="E60" s="208"/>
      <c r="F60" s="208"/>
      <c r="G60" s="208"/>
      <c r="H60" s="209"/>
      <c r="I60" s="201"/>
      <c r="J60" s="202">
        <v>3</v>
      </c>
      <c r="K60" s="198" t="s">
        <v>18</v>
      </c>
      <c r="L60" s="203">
        <f>L61</f>
        <v>935000</v>
      </c>
      <c r="M60" s="203">
        <f t="shared" si="28"/>
        <v>921000</v>
      </c>
      <c r="N60" s="203">
        <f t="shared" si="28"/>
        <v>921000</v>
      </c>
      <c r="O60" s="204">
        <f t="shared" si="17"/>
        <v>98.502673796791441</v>
      </c>
      <c r="P60" s="204">
        <f>N60/M60*100</f>
        <v>100</v>
      </c>
      <c r="Q60" s="204">
        <f t="shared" si="18"/>
        <v>98.502673796791441</v>
      </c>
    </row>
    <row r="61" spans="1:17" x14ac:dyDescent="0.2">
      <c r="A61" s="198"/>
      <c r="B61" s="199"/>
      <c r="C61" s="199"/>
      <c r="D61" s="199"/>
      <c r="E61" s="199"/>
      <c r="F61" s="199"/>
      <c r="G61" s="199"/>
      <c r="H61" s="200"/>
      <c r="I61" s="201"/>
      <c r="J61" s="202">
        <v>31</v>
      </c>
      <c r="K61" s="198" t="s">
        <v>67</v>
      </c>
      <c r="L61" s="203">
        <f>L62+L63+L64+L65</f>
        <v>935000</v>
      </c>
      <c r="M61" s="203">
        <f t="shared" ref="M61:N61" si="29">M62+M63+M64+M65</f>
        <v>921000</v>
      </c>
      <c r="N61" s="203">
        <f t="shared" si="29"/>
        <v>921000</v>
      </c>
      <c r="O61" s="204">
        <f t="shared" si="17"/>
        <v>98.502673796791441</v>
      </c>
      <c r="P61" s="204">
        <f>N61/M61*100</f>
        <v>100</v>
      </c>
      <c r="Q61" s="204">
        <f t="shared" si="18"/>
        <v>98.502673796791441</v>
      </c>
    </row>
    <row r="62" spans="1:17" x14ac:dyDescent="0.2">
      <c r="A62" s="198"/>
      <c r="B62" s="207">
        <v>1</v>
      </c>
      <c r="C62" s="199"/>
      <c r="D62" s="199"/>
      <c r="E62" s="199"/>
      <c r="F62" s="199"/>
      <c r="G62" s="199"/>
      <c r="H62" s="200"/>
      <c r="I62" s="201"/>
      <c r="J62" s="202">
        <v>311</v>
      </c>
      <c r="K62" s="198" t="s">
        <v>68</v>
      </c>
      <c r="L62" s="203">
        <v>760000</v>
      </c>
      <c r="M62" s="203">
        <v>760000</v>
      </c>
      <c r="N62" s="203">
        <v>760000</v>
      </c>
      <c r="O62" s="204">
        <f t="shared" si="17"/>
        <v>100</v>
      </c>
      <c r="P62" s="204">
        <f t="shared" ref="P62:P65" si="30">N62/M62*100</f>
        <v>100</v>
      </c>
      <c r="Q62" s="204">
        <f t="shared" si="18"/>
        <v>100</v>
      </c>
    </row>
    <row r="63" spans="1:17" x14ac:dyDescent="0.2">
      <c r="A63" s="198"/>
      <c r="B63" s="207">
        <v>1</v>
      </c>
      <c r="C63" s="199"/>
      <c r="D63" s="199"/>
      <c r="E63" s="199"/>
      <c r="F63" s="199"/>
      <c r="G63" s="199"/>
      <c r="H63" s="200"/>
      <c r="I63" s="201"/>
      <c r="J63" s="202">
        <v>312</v>
      </c>
      <c r="K63" s="198" t="s">
        <v>420</v>
      </c>
      <c r="L63" s="203">
        <v>32000</v>
      </c>
      <c r="M63" s="203">
        <v>18000</v>
      </c>
      <c r="N63" s="203">
        <v>18000</v>
      </c>
      <c r="O63" s="204">
        <f t="shared" si="17"/>
        <v>56.25</v>
      </c>
      <c r="P63" s="204">
        <f t="shared" si="30"/>
        <v>100</v>
      </c>
      <c r="Q63" s="204">
        <f t="shared" si="18"/>
        <v>56.25</v>
      </c>
    </row>
    <row r="64" spans="1:17" x14ac:dyDescent="0.2">
      <c r="A64" s="198"/>
      <c r="B64" s="207">
        <v>1</v>
      </c>
      <c r="C64" s="199"/>
      <c r="D64" s="199"/>
      <c r="E64" s="199"/>
      <c r="F64" s="199"/>
      <c r="G64" s="199"/>
      <c r="H64" s="200"/>
      <c r="I64" s="201"/>
      <c r="J64" s="202">
        <v>313</v>
      </c>
      <c r="K64" s="198" t="s">
        <v>70</v>
      </c>
      <c r="L64" s="203">
        <v>128000</v>
      </c>
      <c r="M64" s="203">
        <v>128000</v>
      </c>
      <c r="N64" s="203">
        <v>128000</v>
      </c>
      <c r="O64" s="204">
        <f t="shared" ref="O64:O85" si="31">M64/L64*100</f>
        <v>100</v>
      </c>
      <c r="P64" s="204">
        <f t="shared" si="30"/>
        <v>100</v>
      </c>
      <c r="Q64" s="204">
        <f t="shared" ref="Q64:Q85" si="32">N64/L64*100</f>
        <v>100</v>
      </c>
    </row>
    <row r="65" spans="1:17" x14ac:dyDescent="0.2">
      <c r="A65" s="198"/>
      <c r="B65" s="207">
        <v>1</v>
      </c>
      <c r="C65" s="199"/>
      <c r="D65" s="199"/>
      <c r="E65" s="199"/>
      <c r="F65" s="199"/>
      <c r="G65" s="199"/>
      <c r="H65" s="200"/>
      <c r="I65" s="201"/>
      <c r="J65" s="202">
        <v>321</v>
      </c>
      <c r="K65" s="198" t="s">
        <v>421</v>
      </c>
      <c r="L65" s="203">
        <v>15000</v>
      </c>
      <c r="M65" s="203">
        <v>15000</v>
      </c>
      <c r="N65" s="203">
        <v>15000</v>
      </c>
      <c r="O65" s="204">
        <f t="shared" si="31"/>
        <v>100</v>
      </c>
      <c r="P65" s="204">
        <f t="shared" si="30"/>
        <v>100</v>
      </c>
      <c r="Q65" s="204">
        <f t="shared" si="32"/>
        <v>100</v>
      </c>
    </row>
    <row r="66" spans="1:17" x14ac:dyDescent="0.2">
      <c r="A66" s="182" t="s">
        <v>168</v>
      </c>
      <c r="B66" s="183"/>
      <c r="C66" s="183" t="s">
        <v>135</v>
      </c>
      <c r="D66" s="183">
        <v>3</v>
      </c>
      <c r="E66" s="183" t="s">
        <v>135</v>
      </c>
      <c r="F66" s="183" t="s">
        <v>135</v>
      </c>
      <c r="G66" s="183" t="s">
        <v>135</v>
      </c>
      <c r="H66" s="184" t="s">
        <v>135</v>
      </c>
      <c r="I66" s="185">
        <v>111</v>
      </c>
      <c r="J66" s="296" t="s">
        <v>169</v>
      </c>
      <c r="K66" s="296"/>
      <c r="L66" s="188">
        <f>L67</f>
        <v>504000</v>
      </c>
      <c r="M66" s="188">
        <f t="shared" ref="M66:N68" si="33">M67</f>
        <v>504000</v>
      </c>
      <c r="N66" s="188">
        <f t="shared" si="33"/>
        <v>504000</v>
      </c>
      <c r="O66" s="189">
        <f t="shared" si="31"/>
        <v>100</v>
      </c>
      <c r="P66" s="189">
        <f>N66/M66*100</f>
        <v>100</v>
      </c>
      <c r="Q66" s="189">
        <f t="shared" si="32"/>
        <v>100</v>
      </c>
    </row>
    <row r="67" spans="1:17" x14ac:dyDescent="0.2">
      <c r="A67" s="190"/>
      <c r="B67" s="191"/>
      <c r="C67" s="191"/>
      <c r="D67" s="191"/>
      <c r="E67" s="191"/>
      <c r="F67" s="191"/>
      <c r="G67" s="191"/>
      <c r="H67" s="192"/>
      <c r="I67" s="193">
        <v>111</v>
      </c>
      <c r="J67" s="194" t="s">
        <v>166</v>
      </c>
      <c r="K67" s="195"/>
      <c r="L67" s="196">
        <f>L68</f>
        <v>504000</v>
      </c>
      <c r="M67" s="196">
        <f t="shared" si="33"/>
        <v>504000</v>
      </c>
      <c r="N67" s="196">
        <f t="shared" si="33"/>
        <v>504000</v>
      </c>
      <c r="O67" s="197">
        <f t="shared" si="31"/>
        <v>100</v>
      </c>
      <c r="P67" s="197">
        <f>N67/M67*100</f>
        <v>100</v>
      </c>
      <c r="Q67" s="197">
        <f t="shared" si="32"/>
        <v>100</v>
      </c>
    </row>
    <row r="68" spans="1:17" x14ac:dyDescent="0.2">
      <c r="A68" s="198"/>
      <c r="B68" s="208"/>
      <c r="C68" s="208"/>
      <c r="D68" s="208"/>
      <c r="E68" s="208"/>
      <c r="F68" s="208"/>
      <c r="G68" s="208"/>
      <c r="H68" s="209"/>
      <c r="I68" s="201"/>
      <c r="J68" s="202">
        <v>3</v>
      </c>
      <c r="K68" s="198" t="s">
        <v>18</v>
      </c>
      <c r="L68" s="203">
        <f>L69</f>
        <v>504000</v>
      </c>
      <c r="M68" s="203">
        <f t="shared" si="33"/>
        <v>504000</v>
      </c>
      <c r="N68" s="203">
        <f t="shared" si="33"/>
        <v>504000</v>
      </c>
      <c r="O68" s="204">
        <f t="shared" si="31"/>
        <v>100</v>
      </c>
      <c r="P68" s="204">
        <f>N68/M68*100</f>
        <v>100</v>
      </c>
      <c r="Q68" s="204">
        <f t="shared" si="32"/>
        <v>100</v>
      </c>
    </row>
    <row r="69" spans="1:17" x14ac:dyDescent="0.2">
      <c r="A69" s="198"/>
      <c r="B69" s="199"/>
      <c r="C69" s="199"/>
      <c r="D69" s="199">
        <v>3</v>
      </c>
      <c r="E69" s="199"/>
      <c r="F69" s="199"/>
      <c r="G69" s="199"/>
      <c r="H69" s="200"/>
      <c r="I69" s="201"/>
      <c r="J69" s="202">
        <v>31</v>
      </c>
      <c r="K69" s="198" t="s">
        <v>170</v>
      </c>
      <c r="L69" s="203">
        <f>L70+L71</f>
        <v>504000</v>
      </c>
      <c r="M69" s="203">
        <f t="shared" ref="M69:N69" si="34">M70+M71</f>
        <v>504000</v>
      </c>
      <c r="N69" s="203">
        <f t="shared" si="34"/>
        <v>504000</v>
      </c>
      <c r="O69" s="204">
        <f t="shared" si="31"/>
        <v>100</v>
      </c>
      <c r="P69" s="204">
        <f>N69/M69*100</f>
        <v>100</v>
      </c>
      <c r="Q69" s="204">
        <f t="shared" si="32"/>
        <v>100</v>
      </c>
    </row>
    <row r="70" spans="1:17" x14ac:dyDescent="0.2">
      <c r="A70" s="198"/>
      <c r="B70" s="207"/>
      <c r="C70" s="199"/>
      <c r="D70" s="199">
        <v>3</v>
      </c>
      <c r="E70" s="199"/>
      <c r="F70" s="199"/>
      <c r="G70" s="199"/>
      <c r="H70" s="200"/>
      <c r="I70" s="201"/>
      <c r="J70" s="202">
        <v>311</v>
      </c>
      <c r="K70" s="198" t="s">
        <v>68</v>
      </c>
      <c r="L70" s="203">
        <v>432000</v>
      </c>
      <c r="M70" s="203">
        <v>432000</v>
      </c>
      <c r="N70" s="203">
        <v>432000</v>
      </c>
      <c r="O70" s="204">
        <f t="shared" si="31"/>
        <v>100</v>
      </c>
      <c r="P70" s="204">
        <f t="shared" ref="P70:P71" si="35">N70/M70*100</f>
        <v>100</v>
      </c>
      <c r="Q70" s="204">
        <f t="shared" si="32"/>
        <v>100</v>
      </c>
    </row>
    <row r="71" spans="1:17" x14ac:dyDescent="0.2">
      <c r="A71" s="198"/>
      <c r="B71" s="207"/>
      <c r="C71" s="199"/>
      <c r="D71" s="199">
        <v>3</v>
      </c>
      <c r="E71" s="199"/>
      <c r="F71" s="199"/>
      <c r="G71" s="199"/>
      <c r="H71" s="200"/>
      <c r="I71" s="201"/>
      <c r="J71" s="202">
        <v>313</v>
      </c>
      <c r="K71" s="198" t="s">
        <v>70</v>
      </c>
      <c r="L71" s="203">
        <v>72000</v>
      </c>
      <c r="M71" s="203">
        <v>72000</v>
      </c>
      <c r="N71" s="203">
        <v>72000</v>
      </c>
      <c r="O71" s="204">
        <f t="shared" si="31"/>
        <v>100</v>
      </c>
      <c r="P71" s="204">
        <f t="shared" si="35"/>
        <v>100</v>
      </c>
      <c r="Q71" s="204">
        <f t="shared" si="32"/>
        <v>100</v>
      </c>
    </row>
    <row r="72" spans="1:17" x14ac:dyDescent="0.2">
      <c r="A72" s="182" t="s">
        <v>171</v>
      </c>
      <c r="B72" s="183"/>
      <c r="C72" s="183" t="s">
        <v>135</v>
      </c>
      <c r="D72" s="183">
        <v>3</v>
      </c>
      <c r="E72" s="183" t="s">
        <v>135</v>
      </c>
      <c r="F72" s="183" t="s">
        <v>135</v>
      </c>
      <c r="G72" s="183" t="s">
        <v>135</v>
      </c>
      <c r="H72" s="184" t="s">
        <v>135</v>
      </c>
      <c r="I72" s="185">
        <v>111</v>
      </c>
      <c r="J72" s="186" t="s">
        <v>172</v>
      </c>
      <c r="K72" s="187" t="s">
        <v>422</v>
      </c>
      <c r="L72" s="188">
        <f>L73</f>
        <v>1114000</v>
      </c>
      <c r="M72" s="188">
        <f t="shared" ref="M72:N74" si="36">M73</f>
        <v>1839000</v>
      </c>
      <c r="N72" s="188">
        <f t="shared" si="36"/>
        <v>1839000</v>
      </c>
      <c r="O72" s="189">
        <f t="shared" si="31"/>
        <v>165.08078994614004</v>
      </c>
      <c r="P72" s="189">
        <f>N72/M72*100</f>
        <v>100</v>
      </c>
      <c r="Q72" s="189">
        <f t="shared" si="32"/>
        <v>165.08078994614004</v>
      </c>
    </row>
    <row r="73" spans="1:17" x14ac:dyDescent="0.2">
      <c r="A73" s="190"/>
      <c r="B73" s="191"/>
      <c r="C73" s="191"/>
      <c r="D73" s="191"/>
      <c r="E73" s="191"/>
      <c r="F73" s="191"/>
      <c r="G73" s="191"/>
      <c r="H73" s="192"/>
      <c r="I73" s="193">
        <v>111</v>
      </c>
      <c r="J73" s="194" t="s">
        <v>173</v>
      </c>
      <c r="K73" s="195"/>
      <c r="L73" s="196">
        <f>L74</f>
        <v>1114000</v>
      </c>
      <c r="M73" s="196">
        <f t="shared" si="36"/>
        <v>1839000</v>
      </c>
      <c r="N73" s="196">
        <f t="shared" si="36"/>
        <v>1839000</v>
      </c>
      <c r="O73" s="197">
        <f t="shared" si="31"/>
        <v>165.08078994614004</v>
      </c>
      <c r="P73" s="197">
        <f>N73/M73*100</f>
        <v>100</v>
      </c>
      <c r="Q73" s="197">
        <f t="shared" si="32"/>
        <v>165.08078994614004</v>
      </c>
    </row>
    <row r="74" spans="1:17" x14ac:dyDescent="0.2">
      <c r="A74" s="198"/>
      <c r="B74" s="208"/>
      <c r="C74" s="208"/>
      <c r="D74" s="208"/>
      <c r="E74" s="208"/>
      <c r="F74" s="208"/>
      <c r="G74" s="208"/>
      <c r="H74" s="209"/>
      <c r="I74" s="201"/>
      <c r="J74" s="202">
        <v>3</v>
      </c>
      <c r="K74" s="198" t="s">
        <v>18</v>
      </c>
      <c r="L74" s="203">
        <f>L75</f>
        <v>1114000</v>
      </c>
      <c r="M74" s="203">
        <f t="shared" si="36"/>
        <v>1839000</v>
      </c>
      <c r="N74" s="203">
        <f t="shared" si="36"/>
        <v>1839000</v>
      </c>
      <c r="O74" s="204">
        <f t="shared" si="31"/>
        <v>165.08078994614004</v>
      </c>
      <c r="P74" s="204">
        <f>N74/M74*100</f>
        <v>100</v>
      </c>
      <c r="Q74" s="204">
        <f t="shared" si="32"/>
        <v>165.08078994614004</v>
      </c>
    </row>
    <row r="75" spans="1:17" x14ac:dyDescent="0.2">
      <c r="A75" s="198"/>
      <c r="B75" s="199"/>
      <c r="C75" s="199"/>
      <c r="D75" s="199">
        <v>3</v>
      </c>
      <c r="E75" s="199"/>
      <c r="F75" s="199"/>
      <c r="G75" s="199"/>
      <c r="H75" s="200"/>
      <c r="I75" s="201"/>
      <c r="J75" s="202">
        <v>31</v>
      </c>
      <c r="K75" s="198" t="s">
        <v>67</v>
      </c>
      <c r="L75" s="203">
        <f>L76+L78+L79+L77</f>
        <v>1114000</v>
      </c>
      <c r="M75" s="203">
        <f>M76+M78+M79+M77</f>
        <v>1839000</v>
      </c>
      <c r="N75" s="203">
        <f t="shared" ref="N75" si="37">N76+N78+N79+N77</f>
        <v>1839000</v>
      </c>
      <c r="O75" s="204">
        <f t="shared" si="31"/>
        <v>165.08078994614004</v>
      </c>
      <c r="P75" s="204">
        <f>N75/M75*100</f>
        <v>100</v>
      </c>
      <c r="Q75" s="204">
        <f t="shared" si="32"/>
        <v>165.08078994614004</v>
      </c>
    </row>
    <row r="76" spans="1:17" x14ac:dyDescent="0.2">
      <c r="A76" s="198"/>
      <c r="B76" s="207"/>
      <c r="C76" s="199"/>
      <c r="D76" s="199">
        <v>3</v>
      </c>
      <c r="E76" s="199"/>
      <c r="F76" s="199"/>
      <c r="G76" s="199"/>
      <c r="H76" s="200"/>
      <c r="I76" s="201"/>
      <c r="J76" s="202">
        <v>311</v>
      </c>
      <c r="K76" s="198" t="s">
        <v>68</v>
      </c>
      <c r="L76" s="203">
        <v>912000</v>
      </c>
      <c r="M76" s="203">
        <v>1450000</v>
      </c>
      <c r="N76" s="203">
        <v>1450000</v>
      </c>
      <c r="O76" s="204">
        <f t="shared" si="31"/>
        <v>158.99122807017542</v>
      </c>
      <c r="P76" s="204">
        <f t="shared" ref="P76:P79" si="38">N76/M76*100</f>
        <v>100</v>
      </c>
      <c r="Q76" s="204">
        <f t="shared" si="32"/>
        <v>158.99122807017542</v>
      </c>
    </row>
    <row r="77" spans="1:17" x14ac:dyDescent="0.2">
      <c r="A77" s="198"/>
      <c r="B77" s="207"/>
      <c r="C77" s="199"/>
      <c r="D77" s="199">
        <v>3</v>
      </c>
      <c r="E77" s="199"/>
      <c r="F77" s="199"/>
      <c r="G77" s="199"/>
      <c r="H77" s="200"/>
      <c r="I77" s="201"/>
      <c r="J77" s="202">
        <v>312</v>
      </c>
      <c r="K77" s="198" t="s">
        <v>420</v>
      </c>
      <c r="L77" s="203">
        <v>35000</v>
      </c>
      <c r="M77" s="203">
        <v>45000</v>
      </c>
      <c r="N77" s="203">
        <v>45000</v>
      </c>
      <c r="O77" s="204">
        <f t="shared" si="31"/>
        <v>128.57142857142858</v>
      </c>
      <c r="P77" s="204">
        <f t="shared" si="38"/>
        <v>100</v>
      </c>
      <c r="Q77" s="204">
        <f t="shared" si="32"/>
        <v>128.57142857142858</v>
      </c>
    </row>
    <row r="78" spans="1:17" x14ac:dyDescent="0.2">
      <c r="A78" s="206"/>
      <c r="B78" s="206"/>
      <c r="C78" s="206"/>
      <c r="D78" s="206">
        <v>3</v>
      </c>
      <c r="E78" s="206"/>
      <c r="F78" s="206"/>
      <c r="G78" s="206"/>
      <c r="H78" s="206"/>
      <c r="I78" s="206"/>
      <c r="J78" s="223">
        <v>313</v>
      </c>
      <c r="K78" s="206" t="s">
        <v>70</v>
      </c>
      <c r="L78" s="203">
        <v>152000</v>
      </c>
      <c r="M78" s="203">
        <v>324000</v>
      </c>
      <c r="N78" s="203">
        <v>324000</v>
      </c>
      <c r="O78" s="204">
        <f t="shared" si="31"/>
        <v>213.15789473684214</v>
      </c>
      <c r="P78" s="204">
        <f t="shared" si="38"/>
        <v>100</v>
      </c>
      <c r="Q78" s="204">
        <f t="shared" si="32"/>
        <v>213.15789473684214</v>
      </c>
    </row>
    <row r="79" spans="1:17" x14ac:dyDescent="0.2">
      <c r="A79" s="206"/>
      <c r="B79" s="206"/>
      <c r="C79" s="206"/>
      <c r="D79" s="206">
        <v>3</v>
      </c>
      <c r="E79" s="206"/>
      <c r="F79" s="206"/>
      <c r="G79" s="206"/>
      <c r="H79" s="206"/>
      <c r="I79" s="206"/>
      <c r="J79" s="223">
        <v>321</v>
      </c>
      <c r="K79" s="206" t="s">
        <v>167</v>
      </c>
      <c r="L79" s="203">
        <v>15000</v>
      </c>
      <c r="M79" s="203">
        <v>20000</v>
      </c>
      <c r="N79" s="203">
        <v>20000</v>
      </c>
      <c r="O79" s="204">
        <f t="shared" si="31"/>
        <v>133.33333333333331</v>
      </c>
      <c r="P79" s="204">
        <f t="shared" si="38"/>
        <v>100</v>
      </c>
      <c r="Q79" s="204">
        <f t="shared" si="32"/>
        <v>133.33333333333331</v>
      </c>
    </row>
    <row r="80" spans="1:17" x14ac:dyDescent="0.2">
      <c r="A80" s="182" t="s">
        <v>496</v>
      </c>
      <c r="B80" s="183"/>
      <c r="C80" s="183" t="s">
        <v>135</v>
      </c>
      <c r="D80" s="183">
        <v>3</v>
      </c>
      <c r="E80" s="183" t="s">
        <v>135</v>
      </c>
      <c r="F80" s="183" t="s">
        <v>135</v>
      </c>
      <c r="G80" s="183" t="s">
        <v>135</v>
      </c>
      <c r="H80" s="184" t="s">
        <v>135</v>
      </c>
      <c r="I80" s="185">
        <v>111</v>
      </c>
      <c r="J80" s="296" t="s">
        <v>497</v>
      </c>
      <c r="K80" s="296"/>
      <c r="L80" s="188">
        <f>L81</f>
        <v>122000</v>
      </c>
      <c r="M80" s="188">
        <f t="shared" ref="M80:N82" si="39">M81</f>
        <v>122000</v>
      </c>
      <c r="N80" s="188">
        <f t="shared" si="39"/>
        <v>122000</v>
      </c>
      <c r="O80" s="189">
        <f t="shared" si="31"/>
        <v>100</v>
      </c>
      <c r="P80" s="189">
        <f>N80/M80*100</f>
        <v>100</v>
      </c>
      <c r="Q80" s="189">
        <f t="shared" si="32"/>
        <v>100</v>
      </c>
    </row>
    <row r="81" spans="1:17" x14ac:dyDescent="0.2">
      <c r="A81" s="190"/>
      <c r="B81" s="191"/>
      <c r="C81" s="191"/>
      <c r="D81" s="191"/>
      <c r="E81" s="191"/>
      <c r="F81" s="191"/>
      <c r="G81" s="191"/>
      <c r="H81" s="192"/>
      <c r="I81" s="193">
        <v>111</v>
      </c>
      <c r="J81" s="194" t="s">
        <v>166</v>
      </c>
      <c r="K81" s="195"/>
      <c r="L81" s="196">
        <f>L82</f>
        <v>122000</v>
      </c>
      <c r="M81" s="196">
        <f t="shared" si="39"/>
        <v>122000</v>
      </c>
      <c r="N81" s="196">
        <f t="shared" si="39"/>
        <v>122000</v>
      </c>
      <c r="O81" s="197">
        <f t="shared" si="31"/>
        <v>100</v>
      </c>
      <c r="P81" s="197">
        <f>N81/M81*100</f>
        <v>100</v>
      </c>
      <c r="Q81" s="197">
        <f t="shared" si="32"/>
        <v>100</v>
      </c>
    </row>
    <row r="82" spans="1:17" x14ac:dyDescent="0.2">
      <c r="A82" s="198"/>
      <c r="B82" s="208"/>
      <c r="C82" s="208"/>
      <c r="D82" s="208"/>
      <c r="E82" s="208"/>
      <c r="F82" s="208"/>
      <c r="G82" s="208"/>
      <c r="H82" s="209"/>
      <c r="I82" s="201"/>
      <c r="J82" s="202">
        <v>3</v>
      </c>
      <c r="K82" s="198" t="s">
        <v>18</v>
      </c>
      <c r="L82" s="203">
        <f>L83</f>
        <v>122000</v>
      </c>
      <c r="M82" s="203">
        <f t="shared" si="39"/>
        <v>122000</v>
      </c>
      <c r="N82" s="203">
        <f t="shared" si="39"/>
        <v>122000</v>
      </c>
      <c r="O82" s="204">
        <f t="shared" si="31"/>
        <v>100</v>
      </c>
      <c r="P82" s="204">
        <f>N82/M82*100</f>
        <v>100</v>
      </c>
      <c r="Q82" s="204">
        <f t="shared" si="32"/>
        <v>100</v>
      </c>
    </row>
    <row r="83" spans="1:17" x14ac:dyDescent="0.2">
      <c r="A83" s="198"/>
      <c r="B83" s="199"/>
      <c r="C83" s="199"/>
      <c r="D83" s="199">
        <v>3</v>
      </c>
      <c r="E83" s="199"/>
      <c r="F83" s="199"/>
      <c r="G83" s="199"/>
      <c r="H83" s="200"/>
      <c r="I83" s="201"/>
      <c r="J83" s="202">
        <v>31</v>
      </c>
      <c r="K83" s="198" t="s">
        <v>170</v>
      </c>
      <c r="L83" s="203">
        <f>L84+L85</f>
        <v>122000</v>
      </c>
      <c r="M83" s="203">
        <f t="shared" ref="M83:N83" si="40">M84+M85</f>
        <v>122000</v>
      </c>
      <c r="N83" s="203">
        <f t="shared" si="40"/>
        <v>122000</v>
      </c>
      <c r="O83" s="204">
        <f t="shared" si="31"/>
        <v>100</v>
      </c>
      <c r="P83" s="204">
        <f>N83/M83*100</f>
        <v>100</v>
      </c>
      <c r="Q83" s="204">
        <f t="shared" si="32"/>
        <v>100</v>
      </c>
    </row>
    <row r="84" spans="1:17" x14ac:dyDescent="0.2">
      <c r="A84" s="198"/>
      <c r="B84" s="207"/>
      <c r="C84" s="199"/>
      <c r="D84" s="199">
        <v>3</v>
      </c>
      <c r="E84" s="199"/>
      <c r="F84" s="199"/>
      <c r="G84" s="199"/>
      <c r="H84" s="200"/>
      <c r="I84" s="201"/>
      <c r="J84" s="202">
        <v>311</v>
      </c>
      <c r="K84" s="198" t="s">
        <v>68</v>
      </c>
      <c r="L84" s="203">
        <v>105000</v>
      </c>
      <c r="M84" s="203">
        <v>105000</v>
      </c>
      <c r="N84" s="203">
        <v>105000</v>
      </c>
      <c r="O84" s="204">
        <f t="shared" si="31"/>
        <v>100</v>
      </c>
      <c r="P84" s="204">
        <f t="shared" ref="P84:P85" si="41">N84/M84*100</f>
        <v>100</v>
      </c>
      <c r="Q84" s="204">
        <f t="shared" si="32"/>
        <v>100</v>
      </c>
    </row>
    <row r="85" spans="1:17" x14ac:dyDescent="0.2">
      <c r="A85" s="198"/>
      <c r="B85" s="207"/>
      <c r="C85" s="199"/>
      <c r="D85" s="199">
        <v>3</v>
      </c>
      <c r="E85" s="199"/>
      <c r="F85" s="199"/>
      <c r="G85" s="199"/>
      <c r="H85" s="200"/>
      <c r="I85" s="201"/>
      <c r="J85" s="202">
        <v>313</v>
      </c>
      <c r="K85" s="198" t="s">
        <v>70</v>
      </c>
      <c r="L85" s="203">
        <v>17000</v>
      </c>
      <c r="M85" s="203">
        <v>17000</v>
      </c>
      <c r="N85" s="203">
        <v>17000</v>
      </c>
      <c r="O85" s="204">
        <f t="shared" si="31"/>
        <v>100</v>
      </c>
      <c r="P85" s="204">
        <f t="shared" si="41"/>
        <v>100</v>
      </c>
      <c r="Q85" s="204">
        <f t="shared" si="32"/>
        <v>100</v>
      </c>
    </row>
    <row r="86" spans="1:17" ht="15.75" x14ac:dyDescent="0.25">
      <c r="A86" s="224" t="s">
        <v>498</v>
      </c>
      <c r="B86" s="225">
        <v>1</v>
      </c>
      <c r="C86" s="226"/>
      <c r="D86" s="226"/>
      <c r="E86" s="226"/>
      <c r="F86" s="226"/>
      <c r="G86" s="226"/>
      <c r="H86" s="227"/>
      <c r="I86" s="228"/>
      <c r="J86" s="229" t="s">
        <v>499</v>
      </c>
      <c r="K86" s="224"/>
      <c r="L86" s="230">
        <f>L87+L93+L99+L104+L109+L114</f>
        <v>100000</v>
      </c>
      <c r="M86" s="230">
        <f t="shared" ref="M86:N86" si="42">M87+M93+M99+M104+M109+M114</f>
        <v>100000</v>
      </c>
      <c r="N86" s="230">
        <f t="shared" si="42"/>
        <v>100000</v>
      </c>
      <c r="O86" s="231"/>
      <c r="P86" s="231"/>
      <c r="Q86" s="231"/>
    </row>
    <row r="87" spans="1:17" x14ac:dyDescent="0.2">
      <c r="A87" s="182" t="s">
        <v>174</v>
      </c>
      <c r="B87" s="183">
        <v>1</v>
      </c>
      <c r="C87" s="183" t="s">
        <v>135</v>
      </c>
      <c r="D87" s="183"/>
      <c r="E87" s="183" t="s">
        <v>135</v>
      </c>
      <c r="F87" s="183" t="s">
        <v>135</v>
      </c>
      <c r="G87" s="183" t="s">
        <v>135</v>
      </c>
      <c r="H87" s="184" t="s">
        <v>135</v>
      </c>
      <c r="I87" s="185">
        <v>111</v>
      </c>
      <c r="J87" s="296" t="s">
        <v>175</v>
      </c>
      <c r="K87" s="296"/>
      <c r="L87" s="188">
        <f>L88</f>
        <v>22000</v>
      </c>
      <c r="M87" s="188">
        <f t="shared" ref="M87:N89" si="43">M88</f>
        <v>22000</v>
      </c>
      <c r="N87" s="188">
        <f t="shared" si="43"/>
        <v>22000</v>
      </c>
      <c r="O87" s="189">
        <f t="shared" ref="O87:O112" si="44">M87/L87*100</f>
        <v>100</v>
      </c>
      <c r="P87" s="189" t="e">
        <f>N87/#REF!*100</f>
        <v>#REF!</v>
      </c>
      <c r="Q87" s="189">
        <f t="shared" ref="Q87:Q102" si="45">N87/L87*100</f>
        <v>100</v>
      </c>
    </row>
    <row r="88" spans="1:17" x14ac:dyDescent="0.2">
      <c r="A88" s="190"/>
      <c r="B88" s="191"/>
      <c r="C88" s="191"/>
      <c r="D88" s="191"/>
      <c r="E88" s="191"/>
      <c r="F88" s="191"/>
      <c r="G88" s="191"/>
      <c r="H88" s="192"/>
      <c r="I88" s="193">
        <v>111</v>
      </c>
      <c r="J88" s="194" t="s">
        <v>173</v>
      </c>
      <c r="K88" s="195"/>
      <c r="L88" s="196">
        <f>L89</f>
        <v>22000</v>
      </c>
      <c r="M88" s="196">
        <f t="shared" si="43"/>
        <v>22000</v>
      </c>
      <c r="N88" s="196">
        <f t="shared" si="43"/>
        <v>22000</v>
      </c>
      <c r="O88" s="197">
        <f t="shared" si="44"/>
        <v>100</v>
      </c>
      <c r="P88" s="197" t="e">
        <f>N88/#REF!*100</f>
        <v>#REF!</v>
      </c>
      <c r="Q88" s="260">
        <f t="shared" si="45"/>
        <v>100</v>
      </c>
    </row>
    <row r="89" spans="1:17" x14ac:dyDescent="0.2">
      <c r="A89" s="198"/>
      <c r="B89" s="208"/>
      <c r="C89" s="208"/>
      <c r="D89" s="208"/>
      <c r="E89" s="208"/>
      <c r="F89" s="208"/>
      <c r="G89" s="208"/>
      <c r="H89" s="209"/>
      <c r="I89" s="201"/>
      <c r="J89" s="202">
        <v>3</v>
      </c>
      <c r="K89" s="198" t="s">
        <v>18</v>
      </c>
      <c r="L89" s="203">
        <f>L90</f>
        <v>22000</v>
      </c>
      <c r="M89" s="203">
        <f t="shared" si="43"/>
        <v>22000</v>
      </c>
      <c r="N89" s="203">
        <f t="shared" si="43"/>
        <v>22000</v>
      </c>
      <c r="O89" s="204">
        <f t="shared" si="44"/>
        <v>100</v>
      </c>
      <c r="P89" s="204" t="e">
        <f>N89/#REF!*100</f>
        <v>#REF!</v>
      </c>
      <c r="Q89" s="261">
        <f t="shared" si="45"/>
        <v>100</v>
      </c>
    </row>
    <row r="90" spans="1:17" x14ac:dyDescent="0.2">
      <c r="A90" s="198"/>
      <c r="B90" s="199"/>
      <c r="C90" s="199"/>
      <c r="D90" s="199"/>
      <c r="E90" s="199"/>
      <c r="F90" s="199"/>
      <c r="G90" s="199"/>
      <c r="H90" s="200"/>
      <c r="I90" s="201"/>
      <c r="J90" s="202">
        <v>32</v>
      </c>
      <c r="K90" s="198" t="s">
        <v>71</v>
      </c>
      <c r="L90" s="203">
        <f>L91+L92</f>
        <v>22000</v>
      </c>
      <c r="M90" s="203">
        <f t="shared" ref="M90:N90" si="46">M91+M92</f>
        <v>22000</v>
      </c>
      <c r="N90" s="203">
        <f t="shared" si="46"/>
        <v>22000</v>
      </c>
      <c r="O90" s="204">
        <f t="shared" si="44"/>
        <v>100</v>
      </c>
      <c r="P90" s="204" t="e">
        <f>N90/#REF!*100</f>
        <v>#REF!</v>
      </c>
      <c r="Q90" s="261">
        <f t="shared" si="45"/>
        <v>100</v>
      </c>
    </row>
    <row r="91" spans="1:17" x14ac:dyDescent="0.2">
      <c r="A91" s="198"/>
      <c r="B91" s="207">
        <v>1</v>
      </c>
      <c r="C91" s="199"/>
      <c r="D91" s="199"/>
      <c r="E91" s="199"/>
      <c r="F91" s="199"/>
      <c r="G91" s="199"/>
      <c r="H91" s="200"/>
      <c r="I91" s="201"/>
      <c r="J91" s="202">
        <v>322</v>
      </c>
      <c r="K91" s="198" t="s">
        <v>176</v>
      </c>
      <c r="L91" s="232">
        <v>20000</v>
      </c>
      <c r="M91" s="232">
        <v>20000</v>
      </c>
      <c r="N91" s="232">
        <v>20000</v>
      </c>
      <c r="O91" s="204">
        <f t="shared" si="44"/>
        <v>100</v>
      </c>
      <c r="P91" s="204" t="e">
        <f>N91/#REF!*100</f>
        <v>#REF!</v>
      </c>
      <c r="Q91" s="261">
        <f t="shared" si="45"/>
        <v>100</v>
      </c>
    </row>
    <row r="92" spans="1:17" x14ac:dyDescent="0.2">
      <c r="A92" s="198"/>
      <c r="B92" s="207">
        <v>1</v>
      </c>
      <c r="C92" s="199"/>
      <c r="D92" s="199"/>
      <c r="E92" s="199"/>
      <c r="F92" s="199"/>
      <c r="G92" s="199"/>
      <c r="H92" s="200"/>
      <c r="I92" s="201"/>
      <c r="J92" s="202">
        <v>322</v>
      </c>
      <c r="K92" s="198" t="s">
        <v>177</v>
      </c>
      <c r="L92" s="232">
        <v>2000</v>
      </c>
      <c r="M92" s="232">
        <v>2000</v>
      </c>
      <c r="N92" s="232">
        <v>2000</v>
      </c>
      <c r="O92" s="204">
        <f t="shared" si="44"/>
        <v>100</v>
      </c>
      <c r="P92" s="204" t="e">
        <f>N92/#REF!*100</f>
        <v>#REF!</v>
      </c>
      <c r="Q92" s="261">
        <f t="shared" si="45"/>
        <v>100</v>
      </c>
    </row>
    <row r="93" spans="1:17" x14ac:dyDescent="0.2">
      <c r="A93" s="182" t="s">
        <v>178</v>
      </c>
      <c r="B93" s="183">
        <v>1</v>
      </c>
      <c r="C93" s="183" t="s">
        <v>135</v>
      </c>
      <c r="D93" s="183"/>
      <c r="E93" s="183" t="s">
        <v>135</v>
      </c>
      <c r="F93" s="183" t="s">
        <v>135</v>
      </c>
      <c r="G93" s="183" t="s">
        <v>135</v>
      </c>
      <c r="H93" s="184" t="s">
        <v>135</v>
      </c>
      <c r="I93" s="185">
        <v>111</v>
      </c>
      <c r="J93" s="296" t="s">
        <v>179</v>
      </c>
      <c r="K93" s="296"/>
      <c r="L93" s="188">
        <f>L94</f>
        <v>12000</v>
      </c>
      <c r="M93" s="188">
        <f t="shared" ref="M93:N95" si="47">M94</f>
        <v>12000</v>
      </c>
      <c r="N93" s="188">
        <f t="shared" si="47"/>
        <v>12000</v>
      </c>
      <c r="O93" s="189">
        <f t="shared" si="44"/>
        <v>100</v>
      </c>
      <c r="P93" s="189">
        <f>N93/M93*100</f>
        <v>100</v>
      </c>
      <c r="Q93" s="189">
        <f t="shared" si="45"/>
        <v>100</v>
      </c>
    </row>
    <row r="94" spans="1:17" x14ac:dyDescent="0.2">
      <c r="A94" s="190"/>
      <c r="B94" s="191"/>
      <c r="C94" s="191"/>
      <c r="D94" s="191"/>
      <c r="E94" s="191"/>
      <c r="F94" s="191"/>
      <c r="G94" s="191"/>
      <c r="H94" s="192"/>
      <c r="I94" s="193">
        <v>111</v>
      </c>
      <c r="J94" s="194" t="s">
        <v>173</v>
      </c>
      <c r="K94" s="195"/>
      <c r="L94" s="196">
        <f>L95</f>
        <v>12000</v>
      </c>
      <c r="M94" s="196">
        <f t="shared" si="47"/>
        <v>12000</v>
      </c>
      <c r="N94" s="196">
        <f t="shared" si="47"/>
        <v>12000</v>
      </c>
      <c r="O94" s="197">
        <f t="shared" si="44"/>
        <v>100</v>
      </c>
      <c r="P94" s="197">
        <f>N94/M94*100</f>
        <v>100</v>
      </c>
      <c r="Q94" s="197">
        <f t="shared" si="45"/>
        <v>100</v>
      </c>
    </row>
    <row r="95" spans="1:17" x14ac:dyDescent="0.2">
      <c r="A95" s="198"/>
      <c r="B95" s="208"/>
      <c r="C95" s="208"/>
      <c r="D95" s="208"/>
      <c r="E95" s="208"/>
      <c r="F95" s="208"/>
      <c r="G95" s="208"/>
      <c r="H95" s="209"/>
      <c r="I95" s="201"/>
      <c r="J95" s="202">
        <v>3</v>
      </c>
      <c r="K95" s="198" t="s">
        <v>18</v>
      </c>
      <c r="L95" s="203">
        <f>L96</f>
        <v>12000</v>
      </c>
      <c r="M95" s="203">
        <f t="shared" si="47"/>
        <v>12000</v>
      </c>
      <c r="N95" s="203">
        <f t="shared" si="47"/>
        <v>12000</v>
      </c>
      <c r="O95" s="204">
        <f t="shared" si="44"/>
        <v>100</v>
      </c>
      <c r="P95" s="204">
        <f>N95/M95*100</f>
        <v>100</v>
      </c>
      <c r="Q95" s="204">
        <f t="shared" si="45"/>
        <v>100</v>
      </c>
    </row>
    <row r="96" spans="1:17" x14ac:dyDescent="0.2">
      <c r="A96" s="198"/>
      <c r="B96" s="199">
        <v>1</v>
      </c>
      <c r="C96" s="199"/>
      <c r="D96" s="199"/>
      <c r="E96" s="199"/>
      <c r="F96" s="199"/>
      <c r="G96" s="199"/>
      <c r="H96" s="200"/>
      <c r="I96" s="201"/>
      <c r="J96" s="202">
        <v>32</v>
      </c>
      <c r="K96" s="198" t="s">
        <v>71</v>
      </c>
      <c r="L96" s="203">
        <f>L97+L98</f>
        <v>12000</v>
      </c>
      <c r="M96" s="203">
        <f t="shared" ref="M96:N96" si="48">M97+M98</f>
        <v>12000</v>
      </c>
      <c r="N96" s="203">
        <f t="shared" si="48"/>
        <v>12000</v>
      </c>
      <c r="O96" s="204">
        <f t="shared" si="44"/>
        <v>100</v>
      </c>
      <c r="P96" s="204">
        <f>N96/M96*100</f>
        <v>100</v>
      </c>
      <c r="Q96" s="204">
        <f t="shared" si="45"/>
        <v>100</v>
      </c>
    </row>
    <row r="97" spans="1:17" x14ac:dyDescent="0.2">
      <c r="A97" s="198"/>
      <c r="B97" s="207">
        <v>1</v>
      </c>
      <c r="C97" s="199"/>
      <c r="D97" s="199"/>
      <c r="E97" s="199"/>
      <c r="F97" s="199"/>
      <c r="G97" s="199"/>
      <c r="H97" s="200"/>
      <c r="I97" s="201"/>
      <c r="J97" s="202">
        <v>322</v>
      </c>
      <c r="K97" s="198" t="s">
        <v>180</v>
      </c>
      <c r="L97" s="232">
        <v>10000</v>
      </c>
      <c r="M97" s="232">
        <v>10000</v>
      </c>
      <c r="N97" s="232">
        <v>10000</v>
      </c>
      <c r="O97" s="204">
        <f t="shared" si="44"/>
        <v>100</v>
      </c>
      <c r="P97" s="204">
        <f t="shared" ref="P97:P98" si="49">N97/M97*100</f>
        <v>100</v>
      </c>
      <c r="Q97" s="204">
        <f t="shared" si="45"/>
        <v>100</v>
      </c>
    </row>
    <row r="98" spans="1:17" x14ac:dyDescent="0.2">
      <c r="A98" s="198"/>
      <c r="B98" s="207">
        <v>1</v>
      </c>
      <c r="C98" s="199"/>
      <c r="D98" s="199"/>
      <c r="E98" s="199"/>
      <c r="F98" s="199"/>
      <c r="G98" s="199"/>
      <c r="H98" s="200"/>
      <c r="I98" s="201"/>
      <c r="J98" s="202">
        <v>322</v>
      </c>
      <c r="K98" s="198" t="s">
        <v>181</v>
      </c>
      <c r="L98" s="232">
        <v>2000</v>
      </c>
      <c r="M98" s="232">
        <v>2000</v>
      </c>
      <c r="N98" s="232">
        <v>2000</v>
      </c>
      <c r="O98" s="204">
        <f t="shared" si="44"/>
        <v>100</v>
      </c>
      <c r="P98" s="204">
        <f t="shared" si="49"/>
        <v>100</v>
      </c>
      <c r="Q98" s="204">
        <f t="shared" si="45"/>
        <v>100</v>
      </c>
    </row>
    <row r="99" spans="1:17" x14ac:dyDescent="0.2">
      <c r="A99" s="182" t="s">
        <v>182</v>
      </c>
      <c r="B99" s="183">
        <v>1</v>
      </c>
      <c r="C99" s="183" t="s">
        <v>135</v>
      </c>
      <c r="D99" s="183"/>
      <c r="E99" s="183" t="s">
        <v>135</v>
      </c>
      <c r="F99" s="183" t="s">
        <v>135</v>
      </c>
      <c r="G99" s="183" t="s">
        <v>135</v>
      </c>
      <c r="H99" s="184" t="s">
        <v>135</v>
      </c>
      <c r="I99" s="185">
        <v>111</v>
      </c>
      <c r="J99" s="296" t="s">
        <v>183</v>
      </c>
      <c r="K99" s="296"/>
      <c r="L99" s="188">
        <f>L100</f>
        <v>20000</v>
      </c>
      <c r="M99" s="188">
        <f t="shared" ref="M99:N102" si="50">M100</f>
        <v>20000</v>
      </c>
      <c r="N99" s="188">
        <f t="shared" si="50"/>
        <v>20000</v>
      </c>
      <c r="O99" s="189">
        <f t="shared" si="44"/>
        <v>100</v>
      </c>
      <c r="P99" s="189">
        <f>N99/M99*100</f>
        <v>100</v>
      </c>
      <c r="Q99" s="189">
        <f t="shared" si="45"/>
        <v>100</v>
      </c>
    </row>
    <row r="100" spans="1:17" x14ac:dyDescent="0.2">
      <c r="A100" s="190"/>
      <c r="B100" s="191"/>
      <c r="C100" s="191"/>
      <c r="D100" s="191"/>
      <c r="E100" s="191"/>
      <c r="F100" s="191"/>
      <c r="G100" s="191"/>
      <c r="H100" s="192"/>
      <c r="I100" s="193">
        <v>111</v>
      </c>
      <c r="J100" s="194" t="s">
        <v>173</v>
      </c>
      <c r="K100" s="195"/>
      <c r="L100" s="196">
        <f>L101</f>
        <v>20000</v>
      </c>
      <c r="M100" s="196">
        <f t="shared" si="50"/>
        <v>20000</v>
      </c>
      <c r="N100" s="196">
        <f t="shared" si="50"/>
        <v>20000</v>
      </c>
      <c r="O100" s="197">
        <f t="shared" si="44"/>
        <v>100</v>
      </c>
      <c r="P100" s="197">
        <f>N100/M100*100</f>
        <v>100</v>
      </c>
      <c r="Q100" s="197">
        <f t="shared" si="45"/>
        <v>100</v>
      </c>
    </row>
    <row r="101" spans="1:17" x14ac:dyDescent="0.2">
      <c r="A101" s="198"/>
      <c r="B101" s="208"/>
      <c r="C101" s="208"/>
      <c r="D101" s="208"/>
      <c r="E101" s="208"/>
      <c r="F101" s="208"/>
      <c r="G101" s="208"/>
      <c r="H101" s="209"/>
      <c r="I101" s="201"/>
      <c r="J101" s="202">
        <v>3</v>
      </c>
      <c r="K101" s="198" t="s">
        <v>18</v>
      </c>
      <c r="L101" s="203">
        <f>L102</f>
        <v>20000</v>
      </c>
      <c r="M101" s="203">
        <f t="shared" si="50"/>
        <v>20000</v>
      </c>
      <c r="N101" s="203">
        <f t="shared" si="50"/>
        <v>20000</v>
      </c>
      <c r="O101" s="204">
        <f t="shared" si="44"/>
        <v>100</v>
      </c>
      <c r="P101" s="204">
        <f>N101/M101*100</f>
        <v>100</v>
      </c>
      <c r="Q101" s="204">
        <f t="shared" si="45"/>
        <v>100</v>
      </c>
    </row>
    <row r="102" spans="1:17" x14ac:dyDescent="0.2">
      <c r="A102" s="198"/>
      <c r="B102" s="199">
        <v>1</v>
      </c>
      <c r="C102" s="199"/>
      <c r="D102" s="199"/>
      <c r="E102" s="199"/>
      <c r="F102" s="199"/>
      <c r="G102" s="199"/>
      <c r="H102" s="200"/>
      <c r="I102" s="201"/>
      <c r="J102" s="202">
        <v>32</v>
      </c>
      <c r="K102" s="198" t="s">
        <v>71</v>
      </c>
      <c r="L102" s="203">
        <f>L103</f>
        <v>20000</v>
      </c>
      <c r="M102" s="203">
        <f t="shared" si="50"/>
        <v>20000</v>
      </c>
      <c r="N102" s="203">
        <f t="shared" si="50"/>
        <v>20000</v>
      </c>
      <c r="O102" s="204">
        <f t="shared" si="44"/>
        <v>100</v>
      </c>
      <c r="P102" s="204">
        <f>N102/M102*100</f>
        <v>100</v>
      </c>
      <c r="Q102" s="204">
        <f t="shared" si="45"/>
        <v>100</v>
      </c>
    </row>
    <row r="103" spans="1:17" x14ac:dyDescent="0.2">
      <c r="A103" s="198"/>
      <c r="B103" s="207">
        <v>1</v>
      </c>
      <c r="C103" s="199"/>
      <c r="D103" s="199"/>
      <c r="E103" s="199"/>
      <c r="F103" s="199"/>
      <c r="G103" s="199"/>
      <c r="H103" s="200"/>
      <c r="I103" s="201"/>
      <c r="J103" s="202">
        <v>322</v>
      </c>
      <c r="K103" s="198" t="s">
        <v>73</v>
      </c>
      <c r="L103" s="232">
        <v>20000</v>
      </c>
      <c r="M103" s="232">
        <v>20000</v>
      </c>
      <c r="N103" s="232">
        <v>20000</v>
      </c>
      <c r="O103" s="204">
        <f t="shared" si="44"/>
        <v>100</v>
      </c>
      <c r="P103" s="204" t="e">
        <f>N103/#REF!*100</f>
        <v>#REF!</v>
      </c>
      <c r="Q103" s="204" t="e">
        <f>O103/#REF!*100</f>
        <v>#REF!</v>
      </c>
    </row>
    <row r="104" spans="1:17" x14ac:dyDescent="0.2">
      <c r="A104" s="182" t="s">
        <v>184</v>
      </c>
      <c r="B104" s="183">
        <v>1</v>
      </c>
      <c r="C104" s="183" t="s">
        <v>135</v>
      </c>
      <c r="D104" s="183"/>
      <c r="E104" s="183" t="s">
        <v>135</v>
      </c>
      <c r="F104" s="183" t="s">
        <v>135</v>
      </c>
      <c r="G104" s="183" t="s">
        <v>135</v>
      </c>
      <c r="H104" s="184" t="s">
        <v>135</v>
      </c>
      <c r="I104" s="185">
        <v>111</v>
      </c>
      <c r="J104" s="296" t="s">
        <v>185</v>
      </c>
      <c r="K104" s="296"/>
      <c r="L104" s="188">
        <f>L105</f>
        <v>25000</v>
      </c>
      <c r="M104" s="188">
        <f t="shared" ref="M104:N107" si="51">M105</f>
        <v>25000</v>
      </c>
      <c r="N104" s="188">
        <f t="shared" si="51"/>
        <v>25000</v>
      </c>
      <c r="O104" s="189">
        <f t="shared" si="44"/>
        <v>100</v>
      </c>
      <c r="P104" s="189">
        <f>N104/M104*100</f>
        <v>100</v>
      </c>
      <c r="Q104" s="189">
        <f t="shared" ref="Q104:Q112" si="52">N104/L104*100</f>
        <v>100</v>
      </c>
    </row>
    <row r="105" spans="1:17" x14ac:dyDescent="0.2">
      <c r="A105" s="190"/>
      <c r="B105" s="191"/>
      <c r="C105" s="191"/>
      <c r="D105" s="191"/>
      <c r="E105" s="191"/>
      <c r="F105" s="191"/>
      <c r="G105" s="191"/>
      <c r="H105" s="192"/>
      <c r="I105" s="193">
        <v>111</v>
      </c>
      <c r="J105" s="194" t="s">
        <v>173</v>
      </c>
      <c r="K105" s="195"/>
      <c r="L105" s="196">
        <f>L106</f>
        <v>25000</v>
      </c>
      <c r="M105" s="196">
        <f t="shared" si="51"/>
        <v>25000</v>
      </c>
      <c r="N105" s="196">
        <f t="shared" si="51"/>
        <v>25000</v>
      </c>
      <c r="O105" s="197">
        <f t="shared" si="44"/>
        <v>100</v>
      </c>
      <c r="P105" s="197">
        <f>N105/M105*100</f>
        <v>100</v>
      </c>
      <c r="Q105" s="197">
        <f t="shared" si="52"/>
        <v>100</v>
      </c>
    </row>
    <row r="106" spans="1:17" x14ac:dyDescent="0.2">
      <c r="A106" s="198"/>
      <c r="B106" s="208"/>
      <c r="C106" s="208"/>
      <c r="D106" s="208"/>
      <c r="E106" s="208"/>
      <c r="F106" s="208"/>
      <c r="G106" s="208"/>
      <c r="H106" s="209"/>
      <c r="I106" s="201"/>
      <c r="J106" s="202">
        <v>3</v>
      </c>
      <c r="K106" s="198" t="s">
        <v>18</v>
      </c>
      <c r="L106" s="203">
        <f>L107</f>
        <v>25000</v>
      </c>
      <c r="M106" s="203">
        <f t="shared" si="51"/>
        <v>25000</v>
      </c>
      <c r="N106" s="203">
        <f t="shared" si="51"/>
        <v>25000</v>
      </c>
      <c r="O106" s="204">
        <f t="shared" si="44"/>
        <v>100</v>
      </c>
      <c r="P106" s="204">
        <f>N106/M106*100</f>
        <v>100</v>
      </c>
      <c r="Q106" s="204">
        <f t="shared" si="52"/>
        <v>100</v>
      </c>
    </row>
    <row r="107" spans="1:17" x14ac:dyDescent="0.2">
      <c r="A107" s="198"/>
      <c r="B107" s="199">
        <v>1</v>
      </c>
      <c r="C107" s="199"/>
      <c r="D107" s="199"/>
      <c r="E107" s="199"/>
      <c r="F107" s="199"/>
      <c r="G107" s="199"/>
      <c r="H107" s="200"/>
      <c r="I107" s="201"/>
      <c r="J107" s="202">
        <v>32</v>
      </c>
      <c r="K107" s="198" t="s">
        <v>71</v>
      </c>
      <c r="L107" s="203">
        <f>L108</f>
        <v>25000</v>
      </c>
      <c r="M107" s="203">
        <f t="shared" si="51"/>
        <v>25000</v>
      </c>
      <c r="N107" s="203">
        <f t="shared" si="51"/>
        <v>25000</v>
      </c>
      <c r="O107" s="204">
        <f t="shared" si="44"/>
        <v>100</v>
      </c>
      <c r="P107" s="204" t="e">
        <f>N107/#REF!*100</f>
        <v>#REF!</v>
      </c>
      <c r="Q107" s="204">
        <f t="shared" si="52"/>
        <v>100</v>
      </c>
    </row>
    <row r="108" spans="1:17" x14ac:dyDescent="0.2">
      <c r="A108" s="198"/>
      <c r="B108" s="207">
        <v>1</v>
      </c>
      <c r="C108" s="199"/>
      <c r="D108" s="199"/>
      <c r="E108" s="199"/>
      <c r="F108" s="199"/>
      <c r="G108" s="199"/>
      <c r="H108" s="200"/>
      <c r="I108" s="201"/>
      <c r="J108" s="202">
        <v>322</v>
      </c>
      <c r="K108" s="198" t="s">
        <v>73</v>
      </c>
      <c r="L108" s="232">
        <v>25000</v>
      </c>
      <c r="M108" s="232">
        <v>25000</v>
      </c>
      <c r="N108" s="232">
        <v>25000</v>
      </c>
      <c r="O108" s="204">
        <f t="shared" si="44"/>
        <v>100</v>
      </c>
      <c r="P108" s="204" t="e">
        <f>N108/#REF!*100</f>
        <v>#REF!</v>
      </c>
      <c r="Q108" s="204">
        <f t="shared" si="52"/>
        <v>100</v>
      </c>
    </row>
    <row r="109" spans="1:17" x14ac:dyDescent="0.2">
      <c r="A109" s="182" t="s">
        <v>186</v>
      </c>
      <c r="B109" s="183">
        <v>1</v>
      </c>
      <c r="C109" s="183" t="s">
        <v>135</v>
      </c>
      <c r="D109" s="183"/>
      <c r="E109" s="183" t="s">
        <v>135</v>
      </c>
      <c r="F109" s="183" t="s">
        <v>135</v>
      </c>
      <c r="G109" s="183" t="s">
        <v>135</v>
      </c>
      <c r="H109" s="184" t="s">
        <v>135</v>
      </c>
      <c r="I109" s="185">
        <v>111</v>
      </c>
      <c r="J109" s="296" t="s">
        <v>187</v>
      </c>
      <c r="K109" s="296"/>
      <c r="L109" s="188">
        <f>L110</f>
        <v>10000</v>
      </c>
      <c r="M109" s="188">
        <f t="shared" ref="M109:N112" si="53">M110</f>
        <v>10000</v>
      </c>
      <c r="N109" s="188">
        <f t="shared" si="53"/>
        <v>10000</v>
      </c>
      <c r="O109" s="189">
        <f t="shared" si="44"/>
        <v>100</v>
      </c>
      <c r="P109" s="189">
        <f>N109/M109*100</f>
        <v>100</v>
      </c>
      <c r="Q109" s="189">
        <f t="shared" si="52"/>
        <v>100</v>
      </c>
    </row>
    <row r="110" spans="1:17" x14ac:dyDescent="0.2">
      <c r="A110" s="190"/>
      <c r="B110" s="191"/>
      <c r="C110" s="191"/>
      <c r="D110" s="191"/>
      <c r="E110" s="191"/>
      <c r="F110" s="191"/>
      <c r="G110" s="191"/>
      <c r="H110" s="192"/>
      <c r="I110" s="193">
        <v>111</v>
      </c>
      <c r="J110" s="194" t="s">
        <v>173</v>
      </c>
      <c r="K110" s="195"/>
      <c r="L110" s="196">
        <f>L111</f>
        <v>10000</v>
      </c>
      <c r="M110" s="196">
        <f t="shared" si="53"/>
        <v>10000</v>
      </c>
      <c r="N110" s="196">
        <f t="shared" si="53"/>
        <v>10000</v>
      </c>
      <c r="O110" s="197">
        <f t="shared" si="44"/>
        <v>100</v>
      </c>
      <c r="P110" s="197">
        <f>N110/M110*100</f>
        <v>100</v>
      </c>
      <c r="Q110" s="197">
        <f t="shared" si="52"/>
        <v>100</v>
      </c>
    </row>
    <row r="111" spans="1:17" x14ac:dyDescent="0.2">
      <c r="A111" s="198"/>
      <c r="B111" s="207"/>
      <c r="C111" s="199"/>
      <c r="D111" s="199"/>
      <c r="E111" s="199"/>
      <c r="F111" s="199"/>
      <c r="G111" s="199"/>
      <c r="H111" s="200"/>
      <c r="I111" s="201"/>
      <c r="J111" s="202">
        <v>3</v>
      </c>
      <c r="K111" s="198" t="s">
        <v>18</v>
      </c>
      <c r="L111" s="232">
        <f>L112</f>
        <v>10000</v>
      </c>
      <c r="M111" s="232">
        <f t="shared" si="53"/>
        <v>10000</v>
      </c>
      <c r="N111" s="232">
        <f t="shared" si="53"/>
        <v>10000</v>
      </c>
      <c r="O111" s="233">
        <f t="shared" si="44"/>
        <v>100</v>
      </c>
      <c r="P111" s="204">
        <f>N111/M111*100</f>
        <v>100</v>
      </c>
      <c r="Q111" s="204">
        <f t="shared" si="52"/>
        <v>100</v>
      </c>
    </row>
    <row r="112" spans="1:17" x14ac:dyDescent="0.2">
      <c r="A112" s="198"/>
      <c r="B112" s="207">
        <v>1</v>
      </c>
      <c r="C112" s="199"/>
      <c r="D112" s="199"/>
      <c r="E112" s="199"/>
      <c r="F112" s="199"/>
      <c r="G112" s="199"/>
      <c r="H112" s="200"/>
      <c r="I112" s="201"/>
      <c r="J112" s="202">
        <v>32</v>
      </c>
      <c r="K112" s="198" t="s">
        <v>71</v>
      </c>
      <c r="L112" s="232">
        <f>L113</f>
        <v>10000</v>
      </c>
      <c r="M112" s="232">
        <f t="shared" si="53"/>
        <v>10000</v>
      </c>
      <c r="N112" s="232">
        <f t="shared" si="53"/>
        <v>10000</v>
      </c>
      <c r="O112" s="233">
        <f t="shared" si="44"/>
        <v>100</v>
      </c>
      <c r="P112" s="204">
        <f>N112/M112*100</f>
        <v>100</v>
      </c>
      <c r="Q112" s="204">
        <f t="shared" si="52"/>
        <v>100</v>
      </c>
    </row>
    <row r="113" spans="1:17" x14ac:dyDescent="0.2">
      <c r="A113" s="198"/>
      <c r="B113" s="207">
        <v>1</v>
      </c>
      <c r="C113" s="199"/>
      <c r="D113" s="199"/>
      <c r="E113" s="199"/>
      <c r="F113" s="199"/>
      <c r="G113" s="199"/>
      <c r="H113" s="200"/>
      <c r="I113" s="201"/>
      <c r="J113" s="202">
        <v>322</v>
      </c>
      <c r="K113" s="198" t="s">
        <v>188</v>
      </c>
      <c r="L113" s="232">
        <v>10000</v>
      </c>
      <c r="M113" s="232">
        <v>10000</v>
      </c>
      <c r="N113" s="232">
        <v>10000</v>
      </c>
      <c r="O113" s="233"/>
      <c r="P113" s="204"/>
      <c r="Q113" s="204"/>
    </row>
    <row r="114" spans="1:17" x14ac:dyDescent="0.2">
      <c r="A114" s="182" t="s">
        <v>189</v>
      </c>
      <c r="B114" s="183">
        <v>1</v>
      </c>
      <c r="C114" s="183" t="s">
        <v>135</v>
      </c>
      <c r="D114" s="183"/>
      <c r="E114" s="183" t="s">
        <v>135</v>
      </c>
      <c r="F114" s="183" t="s">
        <v>135</v>
      </c>
      <c r="G114" s="183" t="s">
        <v>135</v>
      </c>
      <c r="H114" s="184" t="s">
        <v>135</v>
      </c>
      <c r="I114" s="185">
        <v>111</v>
      </c>
      <c r="J114" s="296" t="s">
        <v>190</v>
      </c>
      <c r="K114" s="296"/>
      <c r="L114" s="188">
        <f>L115</f>
        <v>11000</v>
      </c>
      <c r="M114" s="188">
        <f t="shared" ref="M114:N116" si="54">M115</f>
        <v>11000</v>
      </c>
      <c r="N114" s="188">
        <f t="shared" si="54"/>
        <v>11000</v>
      </c>
      <c r="O114" s="189">
        <f t="shared" ref="O114:P117" si="55">M114/L114*100</f>
        <v>100</v>
      </c>
      <c r="P114" s="189">
        <f t="shared" si="55"/>
        <v>100</v>
      </c>
      <c r="Q114" s="189">
        <f t="shared" ref="Q114:Q125" si="56">N114/L114*100</f>
        <v>100</v>
      </c>
    </row>
    <row r="115" spans="1:17" x14ac:dyDescent="0.2">
      <c r="A115" s="190"/>
      <c r="B115" s="191"/>
      <c r="C115" s="191"/>
      <c r="D115" s="191"/>
      <c r="E115" s="191"/>
      <c r="F115" s="191"/>
      <c r="G115" s="191"/>
      <c r="H115" s="192"/>
      <c r="I115" s="193">
        <v>111</v>
      </c>
      <c r="J115" s="194" t="s">
        <v>173</v>
      </c>
      <c r="K115" s="195"/>
      <c r="L115" s="196">
        <f>L116</f>
        <v>11000</v>
      </c>
      <c r="M115" s="196">
        <f t="shared" si="54"/>
        <v>11000</v>
      </c>
      <c r="N115" s="196">
        <f t="shared" si="54"/>
        <v>11000</v>
      </c>
      <c r="O115" s="197">
        <f t="shared" si="55"/>
        <v>100</v>
      </c>
      <c r="P115" s="197">
        <f t="shared" si="55"/>
        <v>100</v>
      </c>
      <c r="Q115" s="197">
        <f t="shared" si="56"/>
        <v>100</v>
      </c>
    </row>
    <row r="116" spans="1:17" x14ac:dyDescent="0.2">
      <c r="A116" s="198"/>
      <c r="B116" s="208"/>
      <c r="C116" s="208"/>
      <c r="D116" s="208"/>
      <c r="E116" s="208"/>
      <c r="F116" s="208"/>
      <c r="G116" s="208"/>
      <c r="H116" s="209"/>
      <c r="I116" s="201"/>
      <c r="J116" s="202">
        <v>3</v>
      </c>
      <c r="K116" s="198" t="s">
        <v>18</v>
      </c>
      <c r="L116" s="203">
        <f>L117</f>
        <v>11000</v>
      </c>
      <c r="M116" s="203">
        <f t="shared" si="54"/>
        <v>11000</v>
      </c>
      <c r="N116" s="203">
        <f t="shared" si="54"/>
        <v>11000</v>
      </c>
      <c r="O116" s="204">
        <f t="shared" si="55"/>
        <v>100</v>
      </c>
      <c r="P116" s="204">
        <f t="shared" si="55"/>
        <v>100</v>
      </c>
      <c r="Q116" s="204">
        <f t="shared" si="56"/>
        <v>100</v>
      </c>
    </row>
    <row r="117" spans="1:17" x14ac:dyDescent="0.2">
      <c r="A117" s="198"/>
      <c r="B117" s="199">
        <v>1</v>
      </c>
      <c r="C117" s="199"/>
      <c r="D117" s="199"/>
      <c r="E117" s="199"/>
      <c r="F117" s="199"/>
      <c r="G117" s="199"/>
      <c r="H117" s="200"/>
      <c r="I117" s="201"/>
      <c r="J117" s="202">
        <v>32</v>
      </c>
      <c r="K117" s="198" t="s">
        <v>71</v>
      </c>
      <c r="L117" s="203">
        <f>L118+L119</f>
        <v>11000</v>
      </c>
      <c r="M117" s="203">
        <f t="shared" ref="M117:N117" si="57">M118+M119</f>
        <v>11000</v>
      </c>
      <c r="N117" s="203">
        <f t="shared" si="57"/>
        <v>11000</v>
      </c>
      <c r="O117" s="204">
        <f t="shared" si="55"/>
        <v>100</v>
      </c>
      <c r="P117" s="204">
        <f t="shared" si="55"/>
        <v>100</v>
      </c>
      <c r="Q117" s="204">
        <f t="shared" si="56"/>
        <v>100</v>
      </c>
    </row>
    <row r="118" spans="1:17" x14ac:dyDescent="0.2">
      <c r="A118" s="198"/>
      <c r="B118" s="207">
        <v>1</v>
      </c>
      <c r="C118" s="199"/>
      <c r="D118" s="199"/>
      <c r="E118" s="199"/>
      <c r="F118" s="199"/>
      <c r="G118" s="199"/>
      <c r="H118" s="200"/>
      <c r="I118" s="201"/>
      <c r="J118" s="202">
        <v>322</v>
      </c>
      <c r="K118" s="198" t="s">
        <v>191</v>
      </c>
      <c r="L118" s="232">
        <v>10000</v>
      </c>
      <c r="M118" s="232">
        <v>10000</v>
      </c>
      <c r="N118" s="232">
        <v>10000</v>
      </c>
      <c r="O118" s="204">
        <f t="shared" ref="O118:O129" si="58">M118/L118*100</f>
        <v>100</v>
      </c>
      <c r="P118" s="204">
        <f t="shared" ref="P118:P119" si="59">N118/M118*100</f>
        <v>100</v>
      </c>
      <c r="Q118" s="204">
        <f t="shared" si="56"/>
        <v>100</v>
      </c>
    </row>
    <row r="119" spans="1:17" x14ac:dyDescent="0.2">
      <c r="A119" s="198"/>
      <c r="B119" s="207">
        <v>1</v>
      </c>
      <c r="C119" s="199"/>
      <c r="D119" s="199"/>
      <c r="E119" s="199"/>
      <c r="F119" s="199"/>
      <c r="G119" s="199"/>
      <c r="H119" s="200"/>
      <c r="I119" s="201"/>
      <c r="J119" s="202">
        <v>322</v>
      </c>
      <c r="K119" s="198" t="s">
        <v>192</v>
      </c>
      <c r="L119" s="232">
        <v>1000</v>
      </c>
      <c r="M119" s="232">
        <v>1000</v>
      </c>
      <c r="N119" s="232">
        <v>1000</v>
      </c>
      <c r="O119" s="204">
        <f t="shared" si="58"/>
        <v>100</v>
      </c>
      <c r="P119" s="204">
        <f t="shared" si="59"/>
        <v>100</v>
      </c>
      <c r="Q119" s="204">
        <f t="shared" si="56"/>
        <v>100</v>
      </c>
    </row>
    <row r="120" spans="1:17" ht="15.75" x14ac:dyDescent="0.25">
      <c r="A120" s="177" t="s">
        <v>193</v>
      </c>
      <c r="B120" s="178">
        <v>1</v>
      </c>
      <c r="C120" s="178" t="s">
        <v>135</v>
      </c>
      <c r="D120" s="178"/>
      <c r="E120" s="178" t="s">
        <v>135</v>
      </c>
      <c r="F120" s="178" t="s">
        <v>135</v>
      </c>
      <c r="G120" s="178" t="s">
        <v>135</v>
      </c>
      <c r="H120" s="179" t="s">
        <v>135</v>
      </c>
      <c r="I120" s="177"/>
      <c r="J120" s="299" t="s">
        <v>194</v>
      </c>
      <c r="K120" s="299"/>
      <c r="L120" s="180">
        <f>L121+L126+L131+L136+L141+L146+L151+L156+L161+L171+L176+L185+L190+L195+L166</f>
        <v>1044500</v>
      </c>
      <c r="M120" s="180">
        <f>M121+M126+M131+M136+M141+M146+M151+M156+M161+M171+M176+M185+M190+M195+M166</f>
        <v>644500</v>
      </c>
      <c r="N120" s="180">
        <f>N121+N126+N131+N136+N141+N146+N151+N156+N161+N171+N176+N185+N190+N195+N166</f>
        <v>644500</v>
      </c>
      <c r="O120" s="181">
        <f t="shared" si="58"/>
        <v>61.704164672091913</v>
      </c>
      <c r="P120" s="181">
        <f>N120/M120*100</f>
        <v>100</v>
      </c>
      <c r="Q120" s="181">
        <f t="shared" si="56"/>
        <v>61.704164672091913</v>
      </c>
    </row>
    <row r="121" spans="1:17" x14ac:dyDescent="0.2">
      <c r="A121" s="182" t="s">
        <v>195</v>
      </c>
      <c r="B121" s="183">
        <v>1</v>
      </c>
      <c r="C121" s="183" t="s">
        <v>135</v>
      </c>
      <c r="D121" s="183"/>
      <c r="E121" s="183" t="s">
        <v>135</v>
      </c>
      <c r="F121" s="183" t="s">
        <v>135</v>
      </c>
      <c r="G121" s="183" t="s">
        <v>135</v>
      </c>
      <c r="H121" s="184" t="s">
        <v>135</v>
      </c>
      <c r="I121" s="185">
        <v>111</v>
      </c>
      <c r="J121" s="296" t="s">
        <v>196</v>
      </c>
      <c r="K121" s="296"/>
      <c r="L121" s="188">
        <f>L122</f>
        <v>12000</v>
      </c>
      <c r="M121" s="188">
        <f t="shared" ref="M121:N124" si="60">M122</f>
        <v>12000</v>
      </c>
      <c r="N121" s="188">
        <f t="shared" si="60"/>
        <v>12000</v>
      </c>
      <c r="O121" s="189">
        <f t="shared" si="58"/>
        <v>100</v>
      </c>
      <c r="P121" s="189">
        <f>N121/M121*100</f>
        <v>100</v>
      </c>
      <c r="Q121" s="189">
        <f t="shared" si="56"/>
        <v>100</v>
      </c>
    </row>
    <row r="122" spans="1:17" x14ac:dyDescent="0.2">
      <c r="A122" s="234"/>
      <c r="B122" s="235"/>
      <c r="C122" s="235"/>
      <c r="D122" s="235"/>
      <c r="E122" s="235"/>
      <c r="F122" s="235"/>
      <c r="G122" s="235"/>
      <c r="H122" s="236"/>
      <c r="I122" s="237">
        <v>111</v>
      </c>
      <c r="J122" s="238" t="s">
        <v>173</v>
      </c>
      <c r="K122" s="239"/>
      <c r="L122" s="240">
        <f>L123</f>
        <v>12000</v>
      </c>
      <c r="M122" s="240">
        <f t="shared" si="60"/>
        <v>12000</v>
      </c>
      <c r="N122" s="240">
        <f t="shared" si="60"/>
        <v>12000</v>
      </c>
      <c r="O122" s="241">
        <f t="shared" si="58"/>
        <v>100</v>
      </c>
      <c r="P122" s="241">
        <f>N122/M122*100</f>
        <v>100</v>
      </c>
      <c r="Q122" s="241">
        <f t="shared" si="56"/>
        <v>100</v>
      </c>
    </row>
    <row r="123" spans="1:17" x14ac:dyDescent="0.2">
      <c r="A123" s="198"/>
      <c r="B123" s="208"/>
      <c r="C123" s="208"/>
      <c r="D123" s="208"/>
      <c r="E123" s="208"/>
      <c r="F123" s="208"/>
      <c r="G123" s="208"/>
      <c r="H123" s="209"/>
      <c r="I123" s="201"/>
      <c r="J123" s="202">
        <v>3</v>
      </c>
      <c r="K123" s="198" t="s">
        <v>18</v>
      </c>
      <c r="L123" s="203">
        <f>L124</f>
        <v>12000</v>
      </c>
      <c r="M123" s="203">
        <f t="shared" si="60"/>
        <v>12000</v>
      </c>
      <c r="N123" s="203">
        <f t="shared" si="60"/>
        <v>12000</v>
      </c>
      <c r="O123" s="204">
        <f t="shared" si="58"/>
        <v>100</v>
      </c>
      <c r="P123" s="204">
        <f>N123/M123*100</f>
        <v>100</v>
      </c>
      <c r="Q123" s="204">
        <f t="shared" si="56"/>
        <v>100</v>
      </c>
    </row>
    <row r="124" spans="1:17" x14ac:dyDescent="0.2">
      <c r="A124" s="198"/>
      <c r="B124" s="199">
        <v>1</v>
      </c>
      <c r="C124" s="199"/>
      <c r="D124" s="199"/>
      <c r="E124" s="199"/>
      <c r="F124" s="199"/>
      <c r="G124" s="199"/>
      <c r="H124" s="200"/>
      <c r="I124" s="201"/>
      <c r="J124" s="202">
        <v>32</v>
      </c>
      <c r="K124" s="198" t="s">
        <v>71</v>
      </c>
      <c r="L124" s="203">
        <f>L125</f>
        <v>12000</v>
      </c>
      <c r="M124" s="203">
        <f t="shared" si="60"/>
        <v>12000</v>
      </c>
      <c r="N124" s="203">
        <f t="shared" si="60"/>
        <v>12000</v>
      </c>
      <c r="O124" s="204">
        <f t="shared" si="58"/>
        <v>100</v>
      </c>
      <c r="P124" s="204"/>
      <c r="Q124" s="204">
        <f t="shared" si="56"/>
        <v>100</v>
      </c>
    </row>
    <row r="125" spans="1:17" x14ac:dyDescent="0.2">
      <c r="A125" s="198"/>
      <c r="B125" s="207">
        <v>1</v>
      </c>
      <c r="C125" s="199"/>
      <c r="D125" s="199"/>
      <c r="E125" s="199"/>
      <c r="F125" s="199"/>
      <c r="G125" s="199"/>
      <c r="H125" s="200"/>
      <c r="I125" s="201"/>
      <c r="J125" s="202">
        <v>323</v>
      </c>
      <c r="K125" s="198" t="s">
        <v>74</v>
      </c>
      <c r="L125" s="232">
        <v>12000</v>
      </c>
      <c r="M125" s="232">
        <v>12000</v>
      </c>
      <c r="N125" s="232">
        <v>12000</v>
      </c>
      <c r="O125" s="204">
        <f t="shared" si="58"/>
        <v>100</v>
      </c>
      <c r="P125" s="204"/>
      <c r="Q125" s="204">
        <f t="shared" si="56"/>
        <v>100</v>
      </c>
    </row>
    <row r="126" spans="1:17" x14ac:dyDescent="0.2">
      <c r="A126" s="182" t="s">
        <v>197</v>
      </c>
      <c r="B126" s="183">
        <v>1</v>
      </c>
      <c r="C126" s="183" t="s">
        <v>135</v>
      </c>
      <c r="D126" s="183"/>
      <c r="E126" s="183" t="s">
        <v>135</v>
      </c>
      <c r="F126" s="183" t="s">
        <v>135</v>
      </c>
      <c r="G126" s="183" t="s">
        <v>135</v>
      </c>
      <c r="H126" s="184" t="s">
        <v>135</v>
      </c>
      <c r="I126" s="185">
        <v>111</v>
      </c>
      <c r="J126" s="296" t="s">
        <v>198</v>
      </c>
      <c r="K126" s="296"/>
      <c r="L126" s="188">
        <f>L127</f>
        <v>50000</v>
      </c>
      <c r="M126" s="188">
        <f t="shared" ref="M126:N129" si="61">M127</f>
        <v>50000</v>
      </c>
      <c r="N126" s="188">
        <f t="shared" si="61"/>
        <v>50000</v>
      </c>
      <c r="O126" s="189">
        <f t="shared" si="58"/>
        <v>100</v>
      </c>
      <c r="P126" s="189">
        <f>N126/M126*100</f>
        <v>100</v>
      </c>
      <c r="Q126" s="189">
        <f>N126/M126*100</f>
        <v>100</v>
      </c>
    </row>
    <row r="127" spans="1:17" x14ac:dyDescent="0.2">
      <c r="A127" s="190"/>
      <c r="B127" s="191"/>
      <c r="C127" s="191"/>
      <c r="D127" s="191"/>
      <c r="E127" s="191"/>
      <c r="F127" s="191"/>
      <c r="G127" s="191"/>
      <c r="H127" s="192"/>
      <c r="I127" s="193">
        <v>111</v>
      </c>
      <c r="J127" s="194" t="s">
        <v>173</v>
      </c>
      <c r="K127" s="195"/>
      <c r="L127" s="196">
        <f>L128</f>
        <v>50000</v>
      </c>
      <c r="M127" s="196">
        <f t="shared" si="61"/>
        <v>50000</v>
      </c>
      <c r="N127" s="196">
        <f t="shared" si="61"/>
        <v>50000</v>
      </c>
      <c r="O127" s="197">
        <f t="shared" si="58"/>
        <v>100</v>
      </c>
      <c r="P127" s="197">
        <f>N127/M127*100</f>
        <v>100</v>
      </c>
      <c r="Q127" s="197">
        <f>N127/M127*100</f>
        <v>100</v>
      </c>
    </row>
    <row r="128" spans="1:17" x14ac:dyDescent="0.2">
      <c r="A128" s="198"/>
      <c r="B128" s="208"/>
      <c r="C128" s="208"/>
      <c r="D128" s="208"/>
      <c r="E128" s="208"/>
      <c r="F128" s="208"/>
      <c r="G128" s="208"/>
      <c r="H128" s="209"/>
      <c r="I128" s="201"/>
      <c r="J128" s="202">
        <v>3</v>
      </c>
      <c r="K128" s="198" t="s">
        <v>18</v>
      </c>
      <c r="L128" s="203">
        <f>L129</f>
        <v>50000</v>
      </c>
      <c r="M128" s="203">
        <f t="shared" si="61"/>
        <v>50000</v>
      </c>
      <c r="N128" s="203">
        <f t="shared" si="61"/>
        <v>50000</v>
      </c>
      <c r="O128" s="204">
        <f t="shared" si="58"/>
        <v>100</v>
      </c>
      <c r="P128" s="204">
        <f>N128/M128*100</f>
        <v>100</v>
      </c>
      <c r="Q128" s="204">
        <f>N128/M128*100</f>
        <v>100</v>
      </c>
    </row>
    <row r="129" spans="1:17" x14ac:dyDescent="0.2">
      <c r="A129" s="198"/>
      <c r="B129" s="199">
        <v>1</v>
      </c>
      <c r="C129" s="199"/>
      <c r="D129" s="199"/>
      <c r="E129" s="199"/>
      <c r="F129" s="199"/>
      <c r="G129" s="199"/>
      <c r="H129" s="200"/>
      <c r="I129" s="201"/>
      <c r="J129" s="202">
        <v>32</v>
      </c>
      <c r="K129" s="198" t="s">
        <v>71</v>
      </c>
      <c r="L129" s="203">
        <f>L130</f>
        <v>50000</v>
      </c>
      <c r="M129" s="203">
        <f t="shared" si="61"/>
        <v>50000</v>
      </c>
      <c r="N129" s="203">
        <f t="shared" si="61"/>
        <v>50000</v>
      </c>
      <c r="O129" s="204">
        <f t="shared" si="58"/>
        <v>100</v>
      </c>
      <c r="P129" s="204">
        <f>N129/M129*100</f>
        <v>100</v>
      </c>
      <c r="Q129" s="204">
        <f>N129/M129*100</f>
        <v>100</v>
      </c>
    </row>
    <row r="130" spans="1:17" x14ac:dyDescent="0.2">
      <c r="A130" s="198"/>
      <c r="B130" s="207">
        <v>1</v>
      </c>
      <c r="C130" s="199"/>
      <c r="D130" s="199"/>
      <c r="E130" s="199"/>
      <c r="F130" s="199"/>
      <c r="G130" s="199"/>
      <c r="H130" s="200"/>
      <c r="I130" s="201"/>
      <c r="J130" s="202">
        <v>323</v>
      </c>
      <c r="K130" s="198" t="s">
        <v>74</v>
      </c>
      <c r="L130" s="232">
        <v>50000</v>
      </c>
      <c r="M130" s="232">
        <v>50000</v>
      </c>
      <c r="N130" s="232">
        <v>50000</v>
      </c>
      <c r="O130" s="233"/>
      <c r="P130" s="204"/>
      <c r="Q130" s="204"/>
    </row>
    <row r="131" spans="1:17" x14ac:dyDescent="0.2">
      <c r="A131" s="182" t="s">
        <v>199</v>
      </c>
      <c r="B131" s="183">
        <v>1</v>
      </c>
      <c r="C131" s="183" t="s">
        <v>135</v>
      </c>
      <c r="D131" s="183"/>
      <c r="E131" s="183" t="s">
        <v>135</v>
      </c>
      <c r="F131" s="183" t="s">
        <v>135</v>
      </c>
      <c r="G131" s="183" t="s">
        <v>135</v>
      </c>
      <c r="H131" s="184" t="s">
        <v>135</v>
      </c>
      <c r="I131" s="185">
        <v>111</v>
      </c>
      <c r="J131" s="296" t="s">
        <v>200</v>
      </c>
      <c r="K131" s="296"/>
      <c r="L131" s="188">
        <f>L132</f>
        <v>2000</v>
      </c>
      <c r="M131" s="188">
        <f t="shared" ref="M131:N134" si="62">M132</f>
        <v>2000</v>
      </c>
      <c r="N131" s="188">
        <f t="shared" si="62"/>
        <v>2000</v>
      </c>
      <c r="O131" s="189">
        <f t="shared" ref="O131:O162" si="63">M131/L131*100</f>
        <v>100</v>
      </c>
      <c r="P131" s="189">
        <f t="shared" ref="P131:P140" si="64">N131/M131*100</f>
        <v>100</v>
      </c>
      <c r="Q131" s="189">
        <f>N131/M131*100</f>
        <v>100</v>
      </c>
    </row>
    <row r="132" spans="1:17" x14ac:dyDescent="0.2">
      <c r="A132" s="190"/>
      <c r="B132" s="191"/>
      <c r="C132" s="191"/>
      <c r="D132" s="191"/>
      <c r="E132" s="191"/>
      <c r="F132" s="191"/>
      <c r="G132" s="191"/>
      <c r="H132" s="192"/>
      <c r="I132" s="193">
        <v>111</v>
      </c>
      <c r="J132" s="194" t="s">
        <v>173</v>
      </c>
      <c r="K132" s="195"/>
      <c r="L132" s="196">
        <f>L133</f>
        <v>2000</v>
      </c>
      <c r="M132" s="196">
        <f>M133</f>
        <v>2000</v>
      </c>
      <c r="N132" s="196">
        <f t="shared" si="62"/>
        <v>2000</v>
      </c>
      <c r="O132" s="197">
        <f t="shared" si="63"/>
        <v>100</v>
      </c>
      <c r="P132" s="197">
        <f t="shared" si="64"/>
        <v>100</v>
      </c>
      <c r="Q132" s="197">
        <f>N132/M132*100</f>
        <v>100</v>
      </c>
    </row>
    <row r="133" spans="1:17" x14ac:dyDescent="0.2">
      <c r="A133" s="198"/>
      <c r="B133" s="208"/>
      <c r="C133" s="208"/>
      <c r="D133" s="208"/>
      <c r="E133" s="208"/>
      <c r="F133" s="208"/>
      <c r="G133" s="208"/>
      <c r="H133" s="209"/>
      <c r="I133" s="201"/>
      <c r="J133" s="202">
        <v>3</v>
      </c>
      <c r="K133" s="198" t="s">
        <v>18</v>
      </c>
      <c r="L133" s="203">
        <f>L134</f>
        <v>2000</v>
      </c>
      <c r="M133" s="203">
        <f t="shared" ref="M133:M134" si="65">M134</f>
        <v>2000</v>
      </c>
      <c r="N133" s="203">
        <f t="shared" si="62"/>
        <v>2000</v>
      </c>
      <c r="O133" s="204">
        <f t="shared" si="63"/>
        <v>100</v>
      </c>
      <c r="P133" s="204">
        <f t="shared" si="64"/>
        <v>100</v>
      </c>
      <c r="Q133" s="204">
        <f>N133/M133*100</f>
        <v>100</v>
      </c>
    </row>
    <row r="134" spans="1:17" x14ac:dyDescent="0.2">
      <c r="A134" s="198"/>
      <c r="B134" s="199">
        <v>1</v>
      </c>
      <c r="C134" s="199"/>
      <c r="D134" s="199"/>
      <c r="E134" s="199"/>
      <c r="F134" s="199"/>
      <c r="G134" s="199"/>
      <c r="H134" s="200"/>
      <c r="I134" s="201"/>
      <c r="J134" s="202">
        <v>32</v>
      </c>
      <c r="K134" s="198" t="s">
        <v>71</v>
      </c>
      <c r="L134" s="203">
        <f>L135</f>
        <v>2000</v>
      </c>
      <c r="M134" s="203">
        <f t="shared" si="65"/>
        <v>2000</v>
      </c>
      <c r="N134" s="203">
        <f t="shared" si="62"/>
        <v>2000</v>
      </c>
      <c r="O134" s="204">
        <f t="shared" si="63"/>
        <v>100</v>
      </c>
      <c r="P134" s="204">
        <f t="shared" si="64"/>
        <v>100</v>
      </c>
      <c r="Q134" s="204">
        <f>N134/M134*100</f>
        <v>100</v>
      </c>
    </row>
    <row r="135" spans="1:17" x14ac:dyDescent="0.2">
      <c r="A135" s="198"/>
      <c r="B135" s="207">
        <v>1</v>
      </c>
      <c r="C135" s="199"/>
      <c r="D135" s="199"/>
      <c r="E135" s="199"/>
      <c r="F135" s="199"/>
      <c r="G135" s="199"/>
      <c r="H135" s="200"/>
      <c r="I135" s="201"/>
      <c r="J135" s="202">
        <v>323</v>
      </c>
      <c r="K135" s="198" t="s">
        <v>74</v>
      </c>
      <c r="L135" s="232">
        <v>2000</v>
      </c>
      <c r="M135" s="232">
        <v>2000</v>
      </c>
      <c r="N135" s="232">
        <v>2000</v>
      </c>
      <c r="O135" s="204">
        <f t="shared" si="63"/>
        <v>100</v>
      </c>
      <c r="P135" s="204">
        <f t="shared" si="64"/>
        <v>100</v>
      </c>
      <c r="Q135" s="204">
        <f>N135/M135*100</f>
        <v>100</v>
      </c>
    </row>
    <row r="136" spans="1:17" x14ac:dyDescent="0.2">
      <c r="A136" s="182" t="s">
        <v>201</v>
      </c>
      <c r="B136" s="183">
        <v>1</v>
      </c>
      <c r="C136" s="183" t="s">
        <v>135</v>
      </c>
      <c r="D136" s="183"/>
      <c r="E136" s="183" t="s">
        <v>135</v>
      </c>
      <c r="F136" s="183" t="s">
        <v>135</v>
      </c>
      <c r="G136" s="183" t="s">
        <v>135</v>
      </c>
      <c r="H136" s="184" t="s">
        <v>135</v>
      </c>
      <c r="I136" s="185">
        <v>111</v>
      </c>
      <c r="J136" s="296" t="s">
        <v>202</v>
      </c>
      <c r="K136" s="296"/>
      <c r="L136" s="188">
        <f>L137</f>
        <v>25000</v>
      </c>
      <c r="M136" s="188">
        <f t="shared" ref="M136:N139" si="66">M137</f>
        <v>25000</v>
      </c>
      <c r="N136" s="188">
        <f t="shared" si="66"/>
        <v>25000</v>
      </c>
      <c r="O136" s="189">
        <f t="shared" si="63"/>
        <v>100</v>
      </c>
      <c r="P136" s="189">
        <f t="shared" si="64"/>
        <v>100</v>
      </c>
      <c r="Q136" s="189">
        <f>N136/L136*100</f>
        <v>100</v>
      </c>
    </row>
    <row r="137" spans="1:17" x14ac:dyDescent="0.2">
      <c r="A137" s="190"/>
      <c r="B137" s="191"/>
      <c r="C137" s="191"/>
      <c r="D137" s="191"/>
      <c r="E137" s="191"/>
      <c r="F137" s="191"/>
      <c r="G137" s="191"/>
      <c r="H137" s="192"/>
      <c r="I137" s="193">
        <v>111</v>
      </c>
      <c r="J137" s="194" t="s">
        <v>173</v>
      </c>
      <c r="K137" s="195"/>
      <c r="L137" s="196">
        <f>L138</f>
        <v>25000</v>
      </c>
      <c r="M137" s="196">
        <f t="shared" si="66"/>
        <v>25000</v>
      </c>
      <c r="N137" s="196">
        <f t="shared" si="66"/>
        <v>25000</v>
      </c>
      <c r="O137" s="197">
        <f t="shared" si="63"/>
        <v>100</v>
      </c>
      <c r="P137" s="197">
        <f t="shared" si="64"/>
        <v>100</v>
      </c>
      <c r="Q137" s="197">
        <f>N137/L137*100</f>
        <v>100</v>
      </c>
    </row>
    <row r="138" spans="1:17" x14ac:dyDescent="0.2">
      <c r="A138" s="198"/>
      <c r="B138" s="208">
        <v>1</v>
      </c>
      <c r="C138" s="208"/>
      <c r="D138" s="208"/>
      <c r="E138" s="208"/>
      <c r="F138" s="208"/>
      <c r="G138" s="208"/>
      <c r="H138" s="209"/>
      <c r="I138" s="201"/>
      <c r="J138" s="202">
        <v>3</v>
      </c>
      <c r="K138" s="198" t="s">
        <v>18</v>
      </c>
      <c r="L138" s="203">
        <f>L139</f>
        <v>25000</v>
      </c>
      <c r="M138" s="203">
        <f t="shared" si="66"/>
        <v>25000</v>
      </c>
      <c r="N138" s="203">
        <f t="shared" si="66"/>
        <v>25000</v>
      </c>
      <c r="O138" s="204">
        <f t="shared" si="63"/>
        <v>100</v>
      </c>
      <c r="P138" s="204">
        <f t="shared" si="64"/>
        <v>100</v>
      </c>
      <c r="Q138" s="204">
        <f>N138/L138*100</f>
        <v>100</v>
      </c>
    </row>
    <row r="139" spans="1:17" x14ac:dyDescent="0.2">
      <c r="A139" s="198"/>
      <c r="B139" s="199">
        <v>1</v>
      </c>
      <c r="C139" s="199"/>
      <c r="D139" s="199"/>
      <c r="E139" s="199"/>
      <c r="F139" s="199"/>
      <c r="G139" s="199"/>
      <c r="H139" s="200"/>
      <c r="I139" s="201"/>
      <c r="J139" s="202">
        <v>32</v>
      </c>
      <c r="K139" s="198" t="s">
        <v>71</v>
      </c>
      <c r="L139" s="203">
        <f>L140</f>
        <v>25000</v>
      </c>
      <c r="M139" s="203">
        <f t="shared" si="66"/>
        <v>25000</v>
      </c>
      <c r="N139" s="203">
        <f>N140</f>
        <v>25000</v>
      </c>
      <c r="O139" s="204">
        <f t="shared" si="63"/>
        <v>100</v>
      </c>
      <c r="P139" s="204">
        <f t="shared" si="64"/>
        <v>100</v>
      </c>
      <c r="Q139" s="204">
        <f>N139/L139*100</f>
        <v>100</v>
      </c>
    </row>
    <row r="140" spans="1:17" x14ac:dyDescent="0.2">
      <c r="A140" s="198"/>
      <c r="B140" s="207">
        <v>1</v>
      </c>
      <c r="C140" s="199"/>
      <c r="D140" s="199"/>
      <c r="E140" s="199"/>
      <c r="F140" s="199"/>
      <c r="G140" s="199"/>
      <c r="H140" s="200"/>
      <c r="I140" s="201"/>
      <c r="J140" s="202">
        <v>323</v>
      </c>
      <c r="K140" s="198" t="s">
        <v>203</v>
      </c>
      <c r="L140" s="232">
        <v>25000</v>
      </c>
      <c r="M140" s="232">
        <v>25000</v>
      </c>
      <c r="N140" s="232">
        <v>25000</v>
      </c>
      <c r="O140" s="204">
        <f t="shared" si="63"/>
        <v>100</v>
      </c>
      <c r="P140" s="204">
        <f t="shared" si="64"/>
        <v>100</v>
      </c>
      <c r="Q140" s="204">
        <f>N140/L140*100</f>
        <v>100</v>
      </c>
    </row>
    <row r="141" spans="1:17" x14ac:dyDescent="0.2">
      <c r="A141" s="182" t="s">
        <v>204</v>
      </c>
      <c r="B141" s="183">
        <v>1</v>
      </c>
      <c r="C141" s="183" t="s">
        <v>135</v>
      </c>
      <c r="D141" s="183"/>
      <c r="E141" s="183" t="s">
        <v>135</v>
      </c>
      <c r="F141" s="183" t="s">
        <v>135</v>
      </c>
      <c r="G141" s="183" t="s">
        <v>135</v>
      </c>
      <c r="H141" s="184" t="s">
        <v>135</v>
      </c>
      <c r="I141" s="182" t="s">
        <v>144</v>
      </c>
      <c r="J141" s="296" t="s">
        <v>423</v>
      </c>
      <c r="K141" s="296"/>
      <c r="L141" s="188">
        <f>L142</f>
        <v>85000</v>
      </c>
      <c r="M141" s="188">
        <f t="shared" ref="M141:N144" si="67">M142</f>
        <v>85000</v>
      </c>
      <c r="N141" s="188">
        <f t="shared" si="67"/>
        <v>85000</v>
      </c>
      <c r="O141" s="189">
        <f t="shared" si="63"/>
        <v>100</v>
      </c>
      <c r="P141" s="189">
        <f>100</f>
        <v>100</v>
      </c>
      <c r="Q141" s="189">
        <v>100</v>
      </c>
    </row>
    <row r="142" spans="1:17" x14ac:dyDescent="0.2">
      <c r="A142" s="190"/>
      <c r="B142" s="191"/>
      <c r="C142" s="191"/>
      <c r="D142" s="191"/>
      <c r="E142" s="191"/>
      <c r="F142" s="191"/>
      <c r="G142" s="191"/>
      <c r="H142" s="192"/>
      <c r="I142" s="193">
        <v>111</v>
      </c>
      <c r="J142" s="194" t="s">
        <v>173</v>
      </c>
      <c r="K142" s="195"/>
      <c r="L142" s="196">
        <f>L143</f>
        <v>85000</v>
      </c>
      <c r="M142" s="196">
        <f t="shared" si="67"/>
        <v>85000</v>
      </c>
      <c r="N142" s="196">
        <f t="shared" si="67"/>
        <v>85000</v>
      </c>
      <c r="O142" s="197">
        <f t="shared" si="63"/>
        <v>100</v>
      </c>
      <c r="P142" s="197">
        <v>100</v>
      </c>
      <c r="Q142" s="197">
        <v>100</v>
      </c>
    </row>
    <row r="143" spans="1:17" x14ac:dyDescent="0.2">
      <c r="A143" s="198"/>
      <c r="B143" s="208"/>
      <c r="C143" s="208"/>
      <c r="D143" s="208"/>
      <c r="E143" s="208"/>
      <c r="F143" s="208"/>
      <c r="G143" s="208"/>
      <c r="H143" s="209"/>
      <c r="I143" s="201"/>
      <c r="J143" s="202">
        <v>3</v>
      </c>
      <c r="K143" s="198" t="s">
        <v>18</v>
      </c>
      <c r="L143" s="203">
        <f>L144</f>
        <v>85000</v>
      </c>
      <c r="M143" s="203">
        <f t="shared" si="67"/>
        <v>85000</v>
      </c>
      <c r="N143" s="203">
        <f>N144</f>
        <v>85000</v>
      </c>
      <c r="O143" s="204">
        <f t="shared" si="63"/>
        <v>100</v>
      </c>
      <c r="P143" s="204">
        <v>100</v>
      </c>
      <c r="Q143" s="204">
        <v>100</v>
      </c>
    </row>
    <row r="144" spans="1:17" x14ac:dyDescent="0.2">
      <c r="A144" s="198"/>
      <c r="B144" s="199">
        <v>1</v>
      </c>
      <c r="C144" s="199"/>
      <c r="D144" s="199"/>
      <c r="E144" s="199"/>
      <c r="F144" s="199"/>
      <c r="G144" s="199"/>
      <c r="H144" s="200"/>
      <c r="I144" s="201"/>
      <c r="J144" s="202">
        <v>32</v>
      </c>
      <c r="K144" s="198" t="s">
        <v>71</v>
      </c>
      <c r="L144" s="203">
        <f>L145</f>
        <v>85000</v>
      </c>
      <c r="M144" s="203">
        <f t="shared" si="67"/>
        <v>85000</v>
      </c>
      <c r="N144" s="203">
        <f t="shared" ref="N144" si="68">N145</f>
        <v>85000</v>
      </c>
      <c r="O144" s="204">
        <f t="shared" si="63"/>
        <v>100</v>
      </c>
      <c r="P144" s="204">
        <v>100</v>
      </c>
      <c r="Q144" s="204">
        <v>100</v>
      </c>
    </row>
    <row r="145" spans="1:17" x14ac:dyDescent="0.2">
      <c r="A145" s="198"/>
      <c r="B145" s="207">
        <v>1</v>
      </c>
      <c r="C145" s="199"/>
      <c r="D145" s="199"/>
      <c r="E145" s="199"/>
      <c r="F145" s="199"/>
      <c r="G145" s="199"/>
      <c r="H145" s="200"/>
      <c r="I145" s="201"/>
      <c r="J145" s="202">
        <v>323</v>
      </c>
      <c r="K145" s="198" t="s">
        <v>74</v>
      </c>
      <c r="L145" s="232">
        <v>85000</v>
      </c>
      <c r="M145" s="232">
        <v>85000</v>
      </c>
      <c r="N145" s="232">
        <v>85000</v>
      </c>
      <c r="O145" s="204">
        <f t="shared" si="63"/>
        <v>100</v>
      </c>
      <c r="P145" s="204">
        <v>100</v>
      </c>
      <c r="Q145" s="204">
        <v>100</v>
      </c>
    </row>
    <row r="146" spans="1:17" x14ac:dyDescent="0.2">
      <c r="A146" s="182" t="s">
        <v>205</v>
      </c>
      <c r="B146" s="183">
        <v>1</v>
      </c>
      <c r="C146" s="183" t="s">
        <v>135</v>
      </c>
      <c r="D146" s="183"/>
      <c r="E146" s="183" t="s">
        <v>135</v>
      </c>
      <c r="F146" s="183" t="s">
        <v>135</v>
      </c>
      <c r="G146" s="183" t="s">
        <v>135</v>
      </c>
      <c r="H146" s="184" t="s">
        <v>135</v>
      </c>
      <c r="I146" s="185">
        <v>111</v>
      </c>
      <c r="J146" s="296" t="s">
        <v>424</v>
      </c>
      <c r="K146" s="296"/>
      <c r="L146" s="188">
        <f>L147</f>
        <v>5000</v>
      </c>
      <c r="M146" s="188">
        <f t="shared" ref="M146:N149" si="69">M147</f>
        <v>5000</v>
      </c>
      <c r="N146" s="188">
        <f t="shared" si="69"/>
        <v>5000</v>
      </c>
      <c r="O146" s="189">
        <f t="shared" si="63"/>
        <v>100</v>
      </c>
      <c r="P146" s="189">
        <f t="shared" ref="P146:P165" si="70">N146/M146*100</f>
        <v>100</v>
      </c>
      <c r="Q146" s="189">
        <f>N146/M146*100</f>
        <v>100</v>
      </c>
    </row>
    <row r="147" spans="1:17" x14ac:dyDescent="0.2">
      <c r="A147" s="190"/>
      <c r="B147" s="191"/>
      <c r="C147" s="191"/>
      <c r="D147" s="191"/>
      <c r="E147" s="191"/>
      <c r="F147" s="191"/>
      <c r="G147" s="191"/>
      <c r="H147" s="192"/>
      <c r="I147" s="193">
        <v>111</v>
      </c>
      <c r="J147" s="194" t="s">
        <v>173</v>
      </c>
      <c r="K147" s="195"/>
      <c r="L147" s="196">
        <f>L148</f>
        <v>5000</v>
      </c>
      <c r="M147" s="196">
        <f t="shared" si="69"/>
        <v>5000</v>
      </c>
      <c r="N147" s="196">
        <f t="shared" si="69"/>
        <v>5000</v>
      </c>
      <c r="O147" s="197">
        <f t="shared" si="63"/>
        <v>100</v>
      </c>
      <c r="P147" s="197">
        <f t="shared" si="70"/>
        <v>100</v>
      </c>
      <c r="Q147" s="197">
        <f>N147/M147*100</f>
        <v>100</v>
      </c>
    </row>
    <row r="148" spans="1:17" x14ac:dyDescent="0.2">
      <c r="A148" s="198"/>
      <c r="B148" s="208"/>
      <c r="C148" s="208"/>
      <c r="D148" s="208"/>
      <c r="E148" s="208"/>
      <c r="F148" s="208"/>
      <c r="G148" s="208"/>
      <c r="H148" s="209"/>
      <c r="I148" s="201"/>
      <c r="J148" s="202">
        <v>3</v>
      </c>
      <c r="K148" s="198" t="s">
        <v>18</v>
      </c>
      <c r="L148" s="203">
        <f>L149</f>
        <v>5000</v>
      </c>
      <c r="M148" s="203">
        <f t="shared" si="69"/>
        <v>5000</v>
      </c>
      <c r="N148" s="203">
        <f t="shared" si="69"/>
        <v>5000</v>
      </c>
      <c r="O148" s="204">
        <f t="shared" si="63"/>
        <v>100</v>
      </c>
      <c r="P148" s="204">
        <f t="shared" si="70"/>
        <v>100</v>
      </c>
      <c r="Q148" s="204">
        <f>N148/M148*100</f>
        <v>100</v>
      </c>
    </row>
    <row r="149" spans="1:17" x14ac:dyDescent="0.2">
      <c r="A149" s="198"/>
      <c r="B149" s="199">
        <v>1</v>
      </c>
      <c r="C149" s="199"/>
      <c r="D149" s="199"/>
      <c r="E149" s="199"/>
      <c r="F149" s="199"/>
      <c r="G149" s="199"/>
      <c r="H149" s="200"/>
      <c r="I149" s="201"/>
      <c r="J149" s="202">
        <v>32</v>
      </c>
      <c r="K149" s="198" t="s">
        <v>71</v>
      </c>
      <c r="L149" s="203">
        <f>L150</f>
        <v>5000</v>
      </c>
      <c r="M149" s="203">
        <f t="shared" si="69"/>
        <v>5000</v>
      </c>
      <c r="N149" s="203">
        <f t="shared" si="69"/>
        <v>5000</v>
      </c>
      <c r="O149" s="204">
        <f t="shared" si="63"/>
        <v>100</v>
      </c>
      <c r="P149" s="204">
        <f t="shared" si="70"/>
        <v>100</v>
      </c>
      <c r="Q149" s="204">
        <f>N149/M149*100</f>
        <v>100</v>
      </c>
    </row>
    <row r="150" spans="1:17" x14ac:dyDescent="0.2">
      <c r="A150" s="198"/>
      <c r="B150" s="207">
        <v>1</v>
      </c>
      <c r="C150" s="199"/>
      <c r="D150" s="199"/>
      <c r="E150" s="199"/>
      <c r="F150" s="199"/>
      <c r="G150" s="199"/>
      <c r="H150" s="200"/>
      <c r="I150" s="201"/>
      <c r="J150" s="202">
        <v>323</v>
      </c>
      <c r="K150" s="198" t="s">
        <v>206</v>
      </c>
      <c r="L150" s="232">
        <v>5000</v>
      </c>
      <c r="M150" s="232">
        <v>5000</v>
      </c>
      <c r="N150" s="232">
        <v>5000</v>
      </c>
      <c r="O150" s="204">
        <f t="shared" si="63"/>
        <v>100</v>
      </c>
      <c r="P150" s="204">
        <f t="shared" si="70"/>
        <v>100</v>
      </c>
      <c r="Q150" s="204">
        <f>N150/M150*100</f>
        <v>100</v>
      </c>
    </row>
    <row r="151" spans="1:17" x14ac:dyDescent="0.2">
      <c r="A151" s="182" t="s">
        <v>207</v>
      </c>
      <c r="B151" s="183">
        <v>1</v>
      </c>
      <c r="C151" s="183" t="s">
        <v>135</v>
      </c>
      <c r="D151" s="183"/>
      <c r="E151" s="183" t="s">
        <v>135</v>
      </c>
      <c r="F151" s="183" t="s">
        <v>135</v>
      </c>
      <c r="G151" s="183" t="s">
        <v>135</v>
      </c>
      <c r="H151" s="184" t="s">
        <v>135</v>
      </c>
      <c r="I151" s="185">
        <v>111</v>
      </c>
      <c r="J151" s="296" t="s">
        <v>425</v>
      </c>
      <c r="K151" s="296"/>
      <c r="L151" s="188">
        <f>L152</f>
        <v>15000</v>
      </c>
      <c r="M151" s="188">
        <f t="shared" ref="M151:N154" si="71">M152</f>
        <v>15000</v>
      </c>
      <c r="N151" s="188">
        <f t="shared" si="71"/>
        <v>15000</v>
      </c>
      <c r="O151" s="189">
        <f t="shared" si="63"/>
        <v>100</v>
      </c>
      <c r="P151" s="189">
        <f t="shared" si="70"/>
        <v>100</v>
      </c>
      <c r="Q151" s="189">
        <f t="shared" ref="Q151:Q182" si="72">N151/L151*100</f>
        <v>100</v>
      </c>
    </row>
    <row r="152" spans="1:17" x14ac:dyDescent="0.2">
      <c r="A152" s="190"/>
      <c r="B152" s="191"/>
      <c r="C152" s="191"/>
      <c r="D152" s="191"/>
      <c r="E152" s="191"/>
      <c r="F152" s="191"/>
      <c r="G152" s="191"/>
      <c r="H152" s="192"/>
      <c r="I152" s="193">
        <v>111</v>
      </c>
      <c r="J152" s="194" t="s">
        <v>208</v>
      </c>
      <c r="K152" s="195"/>
      <c r="L152" s="196">
        <f>L153</f>
        <v>15000</v>
      </c>
      <c r="M152" s="196">
        <f t="shared" si="71"/>
        <v>15000</v>
      </c>
      <c r="N152" s="196">
        <f t="shared" si="71"/>
        <v>15000</v>
      </c>
      <c r="O152" s="197">
        <f t="shared" si="63"/>
        <v>100</v>
      </c>
      <c r="P152" s="197">
        <f t="shared" si="70"/>
        <v>100</v>
      </c>
      <c r="Q152" s="197">
        <f t="shared" si="72"/>
        <v>100</v>
      </c>
    </row>
    <row r="153" spans="1:17" x14ac:dyDescent="0.2">
      <c r="A153" s="205"/>
      <c r="B153" s="242"/>
      <c r="C153" s="242"/>
      <c r="D153" s="242"/>
      <c r="E153" s="242"/>
      <c r="F153" s="242"/>
      <c r="G153" s="242"/>
      <c r="H153" s="243"/>
      <c r="I153" s="244"/>
      <c r="J153" s="245">
        <v>3</v>
      </c>
      <c r="K153" s="246" t="s">
        <v>18</v>
      </c>
      <c r="L153" s="247">
        <f>L154</f>
        <v>15000</v>
      </c>
      <c r="M153" s="247">
        <f t="shared" si="71"/>
        <v>15000</v>
      </c>
      <c r="N153" s="247">
        <f t="shared" si="71"/>
        <v>15000</v>
      </c>
      <c r="O153" s="248">
        <f t="shared" si="63"/>
        <v>100</v>
      </c>
      <c r="P153" s="248">
        <f t="shared" si="70"/>
        <v>100</v>
      </c>
      <c r="Q153" s="248">
        <f t="shared" si="72"/>
        <v>100</v>
      </c>
    </row>
    <row r="154" spans="1:17" x14ac:dyDescent="0.2">
      <c r="A154" s="205"/>
      <c r="B154" s="242">
        <v>1</v>
      </c>
      <c r="C154" s="242"/>
      <c r="D154" s="242"/>
      <c r="E154" s="242"/>
      <c r="F154" s="242"/>
      <c r="G154" s="242"/>
      <c r="H154" s="243"/>
      <c r="I154" s="244"/>
      <c r="J154" s="245">
        <v>32</v>
      </c>
      <c r="K154" s="246" t="s">
        <v>71</v>
      </c>
      <c r="L154" s="247">
        <f>L155</f>
        <v>15000</v>
      </c>
      <c r="M154" s="247">
        <f t="shared" si="71"/>
        <v>15000</v>
      </c>
      <c r="N154" s="247">
        <f t="shared" si="71"/>
        <v>15000</v>
      </c>
      <c r="O154" s="248">
        <f t="shared" si="63"/>
        <v>100</v>
      </c>
      <c r="P154" s="248">
        <f t="shared" si="70"/>
        <v>100</v>
      </c>
      <c r="Q154" s="248">
        <f t="shared" si="72"/>
        <v>100</v>
      </c>
    </row>
    <row r="155" spans="1:17" x14ac:dyDescent="0.2">
      <c r="A155" s="205"/>
      <c r="B155" s="242">
        <v>1</v>
      </c>
      <c r="C155" s="242"/>
      <c r="D155" s="242"/>
      <c r="E155" s="242"/>
      <c r="F155" s="242"/>
      <c r="G155" s="242"/>
      <c r="H155" s="243"/>
      <c r="I155" s="244"/>
      <c r="J155" s="245">
        <v>323</v>
      </c>
      <c r="K155" s="246" t="s">
        <v>209</v>
      </c>
      <c r="L155" s="247">
        <v>15000</v>
      </c>
      <c r="M155" s="247">
        <v>15000</v>
      </c>
      <c r="N155" s="247">
        <v>15000</v>
      </c>
      <c r="O155" s="248">
        <f t="shared" si="63"/>
        <v>100</v>
      </c>
      <c r="P155" s="248">
        <f t="shared" si="70"/>
        <v>100</v>
      </c>
      <c r="Q155" s="248">
        <f t="shared" si="72"/>
        <v>100</v>
      </c>
    </row>
    <row r="156" spans="1:17" x14ac:dyDescent="0.2">
      <c r="A156" s="182" t="s">
        <v>211</v>
      </c>
      <c r="B156" s="183">
        <v>1</v>
      </c>
      <c r="C156" s="183" t="s">
        <v>135</v>
      </c>
      <c r="D156" s="183"/>
      <c r="E156" s="183" t="s">
        <v>135</v>
      </c>
      <c r="F156" s="183" t="s">
        <v>135</v>
      </c>
      <c r="G156" s="183" t="s">
        <v>135</v>
      </c>
      <c r="H156" s="184" t="s">
        <v>135</v>
      </c>
      <c r="I156" s="185">
        <v>111</v>
      </c>
      <c r="J156" s="296" t="s">
        <v>210</v>
      </c>
      <c r="K156" s="296"/>
      <c r="L156" s="188">
        <f>L157</f>
        <v>30000</v>
      </c>
      <c r="M156" s="188">
        <f t="shared" ref="M156:N159" si="73">M157</f>
        <v>30000</v>
      </c>
      <c r="N156" s="188">
        <f t="shared" si="73"/>
        <v>30000</v>
      </c>
      <c r="O156" s="189">
        <f t="shared" si="63"/>
        <v>100</v>
      </c>
      <c r="P156" s="189">
        <f t="shared" si="70"/>
        <v>100</v>
      </c>
      <c r="Q156" s="189">
        <f t="shared" si="72"/>
        <v>100</v>
      </c>
    </row>
    <row r="157" spans="1:17" x14ac:dyDescent="0.2">
      <c r="A157" s="190"/>
      <c r="B157" s="191"/>
      <c r="C157" s="191"/>
      <c r="D157" s="191"/>
      <c r="E157" s="191"/>
      <c r="F157" s="191"/>
      <c r="G157" s="191"/>
      <c r="H157" s="192"/>
      <c r="I157" s="193">
        <v>111</v>
      </c>
      <c r="J157" s="194" t="s">
        <v>173</v>
      </c>
      <c r="K157" s="195"/>
      <c r="L157" s="196">
        <f>L158</f>
        <v>30000</v>
      </c>
      <c r="M157" s="196">
        <f t="shared" si="73"/>
        <v>30000</v>
      </c>
      <c r="N157" s="196">
        <f t="shared" si="73"/>
        <v>30000</v>
      </c>
      <c r="O157" s="197">
        <f t="shared" si="63"/>
        <v>100</v>
      </c>
      <c r="P157" s="197">
        <f t="shared" si="70"/>
        <v>100</v>
      </c>
      <c r="Q157" s="197">
        <f t="shared" si="72"/>
        <v>100</v>
      </c>
    </row>
    <row r="158" spans="1:17" x14ac:dyDescent="0.2">
      <c r="A158" s="198"/>
      <c r="B158" s="208"/>
      <c r="C158" s="208"/>
      <c r="D158" s="208"/>
      <c r="E158" s="208"/>
      <c r="F158" s="208"/>
      <c r="G158" s="208"/>
      <c r="H158" s="209"/>
      <c r="I158" s="201"/>
      <c r="J158" s="202">
        <v>3</v>
      </c>
      <c r="K158" s="198" t="s">
        <v>18</v>
      </c>
      <c r="L158" s="203">
        <f>L159</f>
        <v>30000</v>
      </c>
      <c r="M158" s="203">
        <f t="shared" si="73"/>
        <v>30000</v>
      </c>
      <c r="N158" s="203">
        <f t="shared" si="73"/>
        <v>30000</v>
      </c>
      <c r="O158" s="204">
        <f t="shared" si="63"/>
        <v>100</v>
      </c>
      <c r="P158" s="204">
        <f t="shared" si="70"/>
        <v>100</v>
      </c>
      <c r="Q158" s="204">
        <f t="shared" si="72"/>
        <v>100</v>
      </c>
    </row>
    <row r="159" spans="1:17" x14ac:dyDescent="0.2">
      <c r="A159" s="198"/>
      <c r="B159" s="199">
        <v>1</v>
      </c>
      <c r="C159" s="199"/>
      <c r="D159" s="199"/>
      <c r="E159" s="199"/>
      <c r="F159" s="199"/>
      <c r="G159" s="199"/>
      <c r="H159" s="200"/>
      <c r="I159" s="201"/>
      <c r="J159" s="202">
        <v>32</v>
      </c>
      <c r="K159" s="198" t="s">
        <v>71</v>
      </c>
      <c r="L159" s="203">
        <f>L160</f>
        <v>30000</v>
      </c>
      <c r="M159" s="203">
        <f t="shared" si="73"/>
        <v>30000</v>
      </c>
      <c r="N159" s="203">
        <f t="shared" si="73"/>
        <v>30000</v>
      </c>
      <c r="O159" s="204">
        <f t="shared" si="63"/>
        <v>100</v>
      </c>
      <c r="P159" s="204">
        <f t="shared" si="70"/>
        <v>100</v>
      </c>
      <c r="Q159" s="204">
        <f t="shared" si="72"/>
        <v>100</v>
      </c>
    </row>
    <row r="160" spans="1:17" x14ac:dyDescent="0.2">
      <c r="A160" s="198"/>
      <c r="B160" s="207">
        <v>1</v>
      </c>
      <c r="C160" s="199"/>
      <c r="D160" s="199"/>
      <c r="E160" s="199"/>
      <c r="F160" s="199"/>
      <c r="G160" s="199"/>
      <c r="H160" s="200"/>
      <c r="I160" s="201"/>
      <c r="J160" s="202">
        <v>323</v>
      </c>
      <c r="K160" s="198" t="s">
        <v>74</v>
      </c>
      <c r="L160" s="232">
        <v>30000</v>
      </c>
      <c r="M160" s="232">
        <v>30000</v>
      </c>
      <c r="N160" s="232">
        <v>30000</v>
      </c>
      <c r="O160" s="204">
        <f t="shared" si="63"/>
        <v>100</v>
      </c>
      <c r="P160" s="204">
        <f t="shared" si="70"/>
        <v>100</v>
      </c>
      <c r="Q160" s="204">
        <f t="shared" si="72"/>
        <v>100</v>
      </c>
    </row>
    <row r="161" spans="1:17" x14ac:dyDescent="0.2">
      <c r="A161" s="182" t="s">
        <v>214</v>
      </c>
      <c r="B161" s="183">
        <v>1</v>
      </c>
      <c r="C161" s="183" t="s">
        <v>135</v>
      </c>
      <c r="D161" s="183"/>
      <c r="E161" s="183" t="s">
        <v>135</v>
      </c>
      <c r="F161" s="183" t="s">
        <v>135</v>
      </c>
      <c r="G161" s="183" t="s">
        <v>135</v>
      </c>
      <c r="H161" s="184" t="s">
        <v>135</v>
      </c>
      <c r="I161" s="185">
        <v>111</v>
      </c>
      <c r="J161" s="296" t="s">
        <v>212</v>
      </c>
      <c r="K161" s="296"/>
      <c r="L161" s="188">
        <f>L162</f>
        <v>100000</v>
      </c>
      <c r="M161" s="188">
        <f t="shared" ref="M161:N164" si="74">M162</f>
        <v>100000</v>
      </c>
      <c r="N161" s="188">
        <f t="shared" si="74"/>
        <v>100000</v>
      </c>
      <c r="O161" s="189">
        <f t="shared" si="63"/>
        <v>100</v>
      </c>
      <c r="P161" s="189">
        <f t="shared" si="70"/>
        <v>100</v>
      </c>
      <c r="Q161" s="189">
        <f t="shared" si="72"/>
        <v>100</v>
      </c>
    </row>
    <row r="162" spans="1:17" x14ac:dyDescent="0.2">
      <c r="A162" s="190"/>
      <c r="B162" s="191"/>
      <c r="C162" s="191"/>
      <c r="D162" s="191"/>
      <c r="E162" s="191"/>
      <c r="F162" s="191"/>
      <c r="G162" s="191"/>
      <c r="H162" s="192"/>
      <c r="I162" s="193">
        <v>111</v>
      </c>
      <c r="J162" s="194" t="s">
        <v>173</v>
      </c>
      <c r="K162" s="195"/>
      <c r="L162" s="196">
        <f>L163</f>
        <v>100000</v>
      </c>
      <c r="M162" s="196">
        <f t="shared" si="74"/>
        <v>100000</v>
      </c>
      <c r="N162" s="196">
        <f t="shared" si="74"/>
        <v>100000</v>
      </c>
      <c r="O162" s="197">
        <f t="shared" si="63"/>
        <v>100</v>
      </c>
      <c r="P162" s="197">
        <f t="shared" si="70"/>
        <v>100</v>
      </c>
      <c r="Q162" s="197">
        <f t="shared" si="72"/>
        <v>100</v>
      </c>
    </row>
    <row r="163" spans="1:17" x14ac:dyDescent="0.2">
      <c r="A163" s="198"/>
      <c r="B163" s="208"/>
      <c r="C163" s="208"/>
      <c r="D163" s="208"/>
      <c r="E163" s="208"/>
      <c r="F163" s="208"/>
      <c r="G163" s="208"/>
      <c r="H163" s="209"/>
      <c r="I163" s="201"/>
      <c r="J163" s="202">
        <v>3</v>
      </c>
      <c r="K163" s="198" t="s">
        <v>18</v>
      </c>
      <c r="L163" s="203">
        <f>L164</f>
        <v>100000</v>
      </c>
      <c r="M163" s="203">
        <f t="shared" si="74"/>
        <v>100000</v>
      </c>
      <c r="N163" s="203">
        <f t="shared" si="74"/>
        <v>100000</v>
      </c>
      <c r="O163" s="204">
        <f t="shared" ref="O163:O194" si="75">M163/L163*100</f>
        <v>100</v>
      </c>
      <c r="P163" s="204">
        <f t="shared" si="70"/>
        <v>100</v>
      </c>
      <c r="Q163" s="204">
        <f t="shared" si="72"/>
        <v>100</v>
      </c>
    </row>
    <row r="164" spans="1:17" x14ac:dyDescent="0.2">
      <c r="A164" s="198"/>
      <c r="B164" s="199">
        <v>1</v>
      </c>
      <c r="C164" s="199"/>
      <c r="D164" s="199"/>
      <c r="E164" s="199"/>
      <c r="F164" s="199"/>
      <c r="G164" s="199"/>
      <c r="H164" s="200"/>
      <c r="I164" s="201"/>
      <c r="J164" s="202">
        <v>32</v>
      </c>
      <c r="K164" s="198" t="s">
        <v>71</v>
      </c>
      <c r="L164" s="203">
        <f>L165</f>
        <v>100000</v>
      </c>
      <c r="M164" s="203">
        <f t="shared" si="74"/>
        <v>100000</v>
      </c>
      <c r="N164" s="203">
        <f t="shared" si="74"/>
        <v>100000</v>
      </c>
      <c r="O164" s="204">
        <f t="shared" si="75"/>
        <v>100</v>
      </c>
      <c r="P164" s="204">
        <f t="shared" si="70"/>
        <v>100</v>
      </c>
      <c r="Q164" s="204">
        <f t="shared" si="72"/>
        <v>100</v>
      </c>
    </row>
    <row r="165" spans="1:17" x14ac:dyDescent="0.2">
      <c r="A165" s="198"/>
      <c r="B165" s="207">
        <v>1</v>
      </c>
      <c r="C165" s="199"/>
      <c r="D165" s="199"/>
      <c r="E165" s="199"/>
      <c r="F165" s="199"/>
      <c r="G165" s="199"/>
      <c r="H165" s="200"/>
      <c r="I165" s="201"/>
      <c r="J165" s="202">
        <v>323</v>
      </c>
      <c r="K165" s="198" t="s">
        <v>209</v>
      </c>
      <c r="L165" s="232">
        <v>100000</v>
      </c>
      <c r="M165" s="232">
        <v>100000</v>
      </c>
      <c r="N165" s="232">
        <v>100000</v>
      </c>
      <c r="O165" s="204">
        <f t="shared" si="75"/>
        <v>100</v>
      </c>
      <c r="P165" s="204">
        <f t="shared" si="70"/>
        <v>100</v>
      </c>
      <c r="Q165" s="204">
        <f t="shared" si="72"/>
        <v>100</v>
      </c>
    </row>
    <row r="166" spans="1:17" ht="12.75" customHeight="1" x14ac:dyDescent="0.2">
      <c r="A166" s="182" t="s">
        <v>216</v>
      </c>
      <c r="B166" s="183">
        <v>1</v>
      </c>
      <c r="C166" s="183" t="s">
        <v>135</v>
      </c>
      <c r="D166" s="183"/>
      <c r="E166" s="183" t="s">
        <v>135</v>
      </c>
      <c r="F166" s="183" t="s">
        <v>135</v>
      </c>
      <c r="G166" s="183" t="s">
        <v>135</v>
      </c>
      <c r="H166" s="184" t="s">
        <v>135</v>
      </c>
      <c r="I166" s="185">
        <v>111</v>
      </c>
      <c r="J166" s="296" t="s">
        <v>508</v>
      </c>
      <c r="K166" s="296"/>
      <c r="L166" s="188">
        <f>L167</f>
        <v>400000</v>
      </c>
      <c r="M166" s="188">
        <f t="shared" ref="M166:N167" si="76">M167</f>
        <v>0</v>
      </c>
      <c r="N166" s="188">
        <f t="shared" si="76"/>
        <v>0</v>
      </c>
      <c r="O166" s="189">
        <f t="shared" si="75"/>
        <v>0</v>
      </c>
      <c r="P166" s="189">
        <v>0</v>
      </c>
      <c r="Q166" s="189">
        <f t="shared" si="72"/>
        <v>0</v>
      </c>
    </row>
    <row r="167" spans="1:17" x14ac:dyDescent="0.2">
      <c r="A167" s="190"/>
      <c r="B167" s="191"/>
      <c r="C167" s="191"/>
      <c r="D167" s="191"/>
      <c r="E167" s="191"/>
      <c r="F167" s="191"/>
      <c r="G167" s="191"/>
      <c r="H167" s="192"/>
      <c r="I167" s="193">
        <v>111</v>
      </c>
      <c r="J167" s="194" t="s">
        <v>173</v>
      </c>
      <c r="K167" s="195"/>
      <c r="L167" s="196">
        <f>L168</f>
        <v>400000</v>
      </c>
      <c r="M167" s="196">
        <f t="shared" si="76"/>
        <v>0</v>
      </c>
      <c r="N167" s="196">
        <f t="shared" si="76"/>
        <v>0</v>
      </c>
      <c r="O167" s="197">
        <f t="shared" si="75"/>
        <v>0</v>
      </c>
      <c r="P167" s="197">
        <v>0</v>
      </c>
      <c r="Q167" s="197">
        <f t="shared" si="72"/>
        <v>0</v>
      </c>
    </row>
    <row r="168" spans="1:17" x14ac:dyDescent="0.2">
      <c r="A168" s="198"/>
      <c r="B168" s="208"/>
      <c r="C168" s="208"/>
      <c r="D168" s="208"/>
      <c r="E168" s="208"/>
      <c r="F168" s="208"/>
      <c r="G168" s="208"/>
      <c r="H168" s="209"/>
      <c r="I168" s="201"/>
      <c r="J168" s="202">
        <v>3</v>
      </c>
      <c r="K168" s="198" t="s">
        <v>18</v>
      </c>
      <c r="L168" s="203">
        <f>L169</f>
        <v>400000</v>
      </c>
      <c r="M168" s="203">
        <v>0</v>
      </c>
      <c r="N168" s="203">
        <v>0</v>
      </c>
      <c r="O168" s="204">
        <f t="shared" si="75"/>
        <v>0</v>
      </c>
      <c r="P168" s="204">
        <v>0</v>
      </c>
      <c r="Q168" s="204">
        <f t="shared" si="72"/>
        <v>0</v>
      </c>
    </row>
    <row r="169" spans="1:17" x14ac:dyDescent="0.2">
      <c r="A169" s="198"/>
      <c r="B169" s="199">
        <v>1</v>
      </c>
      <c r="C169" s="199"/>
      <c r="D169" s="199"/>
      <c r="E169" s="199"/>
      <c r="F169" s="199"/>
      <c r="G169" s="199"/>
      <c r="H169" s="200"/>
      <c r="I169" s="201"/>
      <c r="J169" s="202">
        <v>34</v>
      </c>
      <c r="K169" s="198" t="s">
        <v>71</v>
      </c>
      <c r="L169" s="203">
        <f>L170</f>
        <v>400000</v>
      </c>
      <c r="M169" s="203">
        <v>0</v>
      </c>
      <c r="N169" s="203">
        <v>0</v>
      </c>
      <c r="O169" s="204">
        <f t="shared" si="75"/>
        <v>0</v>
      </c>
      <c r="P169" s="204">
        <v>0</v>
      </c>
      <c r="Q169" s="204">
        <f t="shared" si="72"/>
        <v>0</v>
      </c>
    </row>
    <row r="170" spans="1:17" x14ac:dyDescent="0.2">
      <c r="A170" s="198"/>
      <c r="B170" s="207">
        <v>1</v>
      </c>
      <c r="C170" s="199"/>
      <c r="D170" s="199"/>
      <c r="E170" s="199"/>
      <c r="F170" s="199"/>
      <c r="G170" s="199"/>
      <c r="H170" s="200"/>
      <c r="I170" s="201"/>
      <c r="J170" s="202">
        <v>3433</v>
      </c>
      <c r="K170" s="198" t="s">
        <v>209</v>
      </c>
      <c r="L170" s="232">
        <v>400000</v>
      </c>
      <c r="M170" s="232">
        <v>0</v>
      </c>
      <c r="N170" s="232">
        <v>0</v>
      </c>
      <c r="O170" s="204">
        <f t="shared" si="75"/>
        <v>0</v>
      </c>
      <c r="P170" s="204">
        <v>0</v>
      </c>
      <c r="Q170" s="204">
        <f t="shared" si="72"/>
        <v>0</v>
      </c>
    </row>
    <row r="171" spans="1:17" x14ac:dyDescent="0.2">
      <c r="A171" s="182" t="s">
        <v>492</v>
      </c>
      <c r="B171" s="183">
        <v>1</v>
      </c>
      <c r="C171" s="183" t="s">
        <v>135</v>
      </c>
      <c r="D171" s="183"/>
      <c r="E171" s="183" t="s">
        <v>135</v>
      </c>
      <c r="F171" s="183" t="s">
        <v>135</v>
      </c>
      <c r="G171" s="183" t="s">
        <v>135</v>
      </c>
      <c r="H171" s="184" t="s">
        <v>135</v>
      </c>
      <c r="I171" s="185">
        <v>111</v>
      </c>
      <c r="J171" s="296" t="s">
        <v>213</v>
      </c>
      <c r="K171" s="296"/>
      <c r="L171" s="188">
        <f>L172</f>
        <v>100000</v>
      </c>
      <c r="M171" s="188">
        <f t="shared" ref="M171:N174" si="77">M172</f>
        <v>100000</v>
      </c>
      <c r="N171" s="188">
        <f t="shared" si="77"/>
        <v>100000</v>
      </c>
      <c r="O171" s="189">
        <f t="shared" si="75"/>
        <v>100</v>
      </c>
      <c r="P171" s="189">
        <f t="shared" ref="P171:P179" si="78">N171/M171*100</f>
        <v>100</v>
      </c>
      <c r="Q171" s="189">
        <f t="shared" si="72"/>
        <v>100</v>
      </c>
    </row>
    <row r="172" spans="1:17" x14ac:dyDescent="0.2">
      <c r="A172" s="190"/>
      <c r="B172" s="191"/>
      <c r="C172" s="191"/>
      <c r="D172" s="191"/>
      <c r="E172" s="191"/>
      <c r="F172" s="191"/>
      <c r="G172" s="191"/>
      <c r="H172" s="192"/>
      <c r="I172" s="193">
        <v>111</v>
      </c>
      <c r="J172" s="194" t="s">
        <v>173</v>
      </c>
      <c r="K172" s="195"/>
      <c r="L172" s="196">
        <f>L173</f>
        <v>100000</v>
      </c>
      <c r="M172" s="196">
        <f t="shared" si="77"/>
        <v>100000</v>
      </c>
      <c r="N172" s="196">
        <f t="shared" si="77"/>
        <v>100000</v>
      </c>
      <c r="O172" s="197">
        <f t="shared" si="75"/>
        <v>100</v>
      </c>
      <c r="P172" s="197">
        <f t="shared" si="78"/>
        <v>100</v>
      </c>
      <c r="Q172" s="197">
        <f t="shared" si="72"/>
        <v>100</v>
      </c>
    </row>
    <row r="173" spans="1:17" x14ac:dyDescent="0.2">
      <c r="A173" s="198"/>
      <c r="B173" s="208"/>
      <c r="C173" s="208"/>
      <c r="D173" s="208"/>
      <c r="E173" s="208"/>
      <c r="F173" s="208"/>
      <c r="G173" s="208"/>
      <c r="H173" s="209"/>
      <c r="I173" s="201"/>
      <c r="J173" s="202">
        <v>3</v>
      </c>
      <c r="K173" s="198" t="s">
        <v>18</v>
      </c>
      <c r="L173" s="203">
        <f>L174</f>
        <v>100000</v>
      </c>
      <c r="M173" s="203">
        <f t="shared" si="77"/>
        <v>100000</v>
      </c>
      <c r="N173" s="203">
        <f t="shared" si="77"/>
        <v>100000</v>
      </c>
      <c r="O173" s="204">
        <f t="shared" si="75"/>
        <v>100</v>
      </c>
      <c r="P173" s="204">
        <f t="shared" si="78"/>
        <v>100</v>
      </c>
      <c r="Q173" s="204">
        <f t="shared" si="72"/>
        <v>100</v>
      </c>
    </row>
    <row r="174" spans="1:17" x14ac:dyDescent="0.2">
      <c r="A174" s="198"/>
      <c r="B174" s="199">
        <v>1</v>
      </c>
      <c r="C174" s="199"/>
      <c r="D174" s="199"/>
      <c r="E174" s="199"/>
      <c r="F174" s="199"/>
      <c r="G174" s="199"/>
      <c r="H174" s="200"/>
      <c r="I174" s="201"/>
      <c r="J174" s="202">
        <v>32</v>
      </c>
      <c r="K174" s="198" t="s">
        <v>71</v>
      </c>
      <c r="L174" s="203">
        <f>L175</f>
        <v>100000</v>
      </c>
      <c r="M174" s="203">
        <f t="shared" si="77"/>
        <v>100000</v>
      </c>
      <c r="N174" s="203">
        <f t="shared" si="77"/>
        <v>100000</v>
      </c>
      <c r="O174" s="204">
        <f t="shared" si="75"/>
        <v>100</v>
      </c>
      <c r="P174" s="204">
        <f t="shared" si="78"/>
        <v>100</v>
      </c>
      <c r="Q174" s="204">
        <f t="shared" si="72"/>
        <v>100</v>
      </c>
    </row>
    <row r="175" spans="1:17" x14ac:dyDescent="0.2">
      <c r="A175" s="198"/>
      <c r="B175" s="207">
        <v>1</v>
      </c>
      <c r="C175" s="199"/>
      <c r="D175" s="199"/>
      <c r="E175" s="199"/>
      <c r="F175" s="199"/>
      <c r="G175" s="199"/>
      <c r="H175" s="200"/>
      <c r="I175" s="201"/>
      <c r="J175" s="202">
        <v>323</v>
      </c>
      <c r="K175" s="198" t="s">
        <v>209</v>
      </c>
      <c r="L175" s="232">
        <v>100000</v>
      </c>
      <c r="M175" s="232">
        <v>100000</v>
      </c>
      <c r="N175" s="232">
        <v>100000</v>
      </c>
      <c r="O175" s="204">
        <f t="shared" si="75"/>
        <v>100</v>
      </c>
      <c r="P175" s="204">
        <f t="shared" si="78"/>
        <v>100</v>
      </c>
      <c r="Q175" s="204">
        <f t="shared" si="72"/>
        <v>100</v>
      </c>
    </row>
    <row r="176" spans="1:17" x14ac:dyDescent="0.2">
      <c r="A176" s="182" t="s">
        <v>504</v>
      </c>
      <c r="B176" s="183">
        <v>1</v>
      </c>
      <c r="C176" s="183" t="s">
        <v>135</v>
      </c>
      <c r="D176" s="183"/>
      <c r="E176" s="183" t="s">
        <v>135</v>
      </c>
      <c r="F176" s="183" t="s">
        <v>135</v>
      </c>
      <c r="G176" s="183" t="s">
        <v>135</v>
      </c>
      <c r="H176" s="184" t="s">
        <v>135</v>
      </c>
      <c r="I176" s="182" t="s">
        <v>144</v>
      </c>
      <c r="J176" s="296" t="s">
        <v>426</v>
      </c>
      <c r="K176" s="296"/>
      <c r="L176" s="188">
        <f>L177</f>
        <v>74500</v>
      </c>
      <c r="M176" s="188">
        <f t="shared" ref="M176:N178" si="79">M177</f>
        <v>74500</v>
      </c>
      <c r="N176" s="188">
        <f t="shared" si="79"/>
        <v>74500</v>
      </c>
      <c r="O176" s="189">
        <f t="shared" si="75"/>
        <v>100</v>
      </c>
      <c r="P176" s="189">
        <f t="shared" si="78"/>
        <v>100</v>
      </c>
      <c r="Q176" s="189">
        <f t="shared" si="72"/>
        <v>100</v>
      </c>
    </row>
    <row r="177" spans="1:17" x14ac:dyDescent="0.2">
      <c r="A177" s="190"/>
      <c r="B177" s="191"/>
      <c r="C177" s="191"/>
      <c r="D177" s="191"/>
      <c r="E177" s="191"/>
      <c r="F177" s="191"/>
      <c r="G177" s="191"/>
      <c r="H177" s="192"/>
      <c r="I177" s="193">
        <v>111</v>
      </c>
      <c r="J177" s="194" t="s">
        <v>173</v>
      </c>
      <c r="K177" s="195"/>
      <c r="L177" s="196">
        <f>L178</f>
        <v>74500</v>
      </c>
      <c r="M177" s="196">
        <f t="shared" si="79"/>
        <v>74500</v>
      </c>
      <c r="N177" s="196">
        <f t="shared" si="79"/>
        <v>74500</v>
      </c>
      <c r="O177" s="197">
        <f t="shared" si="75"/>
        <v>100</v>
      </c>
      <c r="P177" s="197">
        <f t="shared" si="78"/>
        <v>100</v>
      </c>
      <c r="Q177" s="197">
        <f t="shared" si="72"/>
        <v>100</v>
      </c>
    </row>
    <row r="178" spans="1:17" x14ac:dyDescent="0.2">
      <c r="A178" s="198"/>
      <c r="B178" s="208"/>
      <c r="C178" s="208"/>
      <c r="D178" s="208"/>
      <c r="E178" s="208"/>
      <c r="F178" s="208"/>
      <c r="G178" s="208"/>
      <c r="H178" s="209"/>
      <c r="I178" s="201"/>
      <c r="J178" s="202">
        <v>3</v>
      </c>
      <c r="K178" s="249" t="s">
        <v>18</v>
      </c>
      <c r="L178" s="203">
        <f>L179</f>
        <v>74500</v>
      </c>
      <c r="M178" s="203">
        <f t="shared" si="79"/>
        <v>74500</v>
      </c>
      <c r="N178" s="203">
        <f t="shared" si="79"/>
        <v>74500</v>
      </c>
      <c r="O178" s="204">
        <f t="shared" si="75"/>
        <v>100</v>
      </c>
      <c r="P178" s="204">
        <f t="shared" si="78"/>
        <v>100</v>
      </c>
      <c r="Q178" s="204">
        <f t="shared" si="72"/>
        <v>100</v>
      </c>
    </row>
    <row r="179" spans="1:17" x14ac:dyDescent="0.2">
      <c r="A179" s="198"/>
      <c r="B179" s="199">
        <v>1</v>
      </c>
      <c r="C179" s="199"/>
      <c r="D179" s="199"/>
      <c r="E179" s="199"/>
      <c r="F179" s="199"/>
      <c r="G179" s="199"/>
      <c r="H179" s="200"/>
      <c r="I179" s="201"/>
      <c r="J179" s="202">
        <v>32</v>
      </c>
      <c r="K179" s="198" t="s">
        <v>71</v>
      </c>
      <c r="L179" s="203">
        <f>SUM(L180:L184)</f>
        <v>74500</v>
      </c>
      <c r="M179" s="203">
        <f t="shared" ref="M179:N179" si="80">SUM(M180:M184)</f>
        <v>74500</v>
      </c>
      <c r="N179" s="203">
        <f t="shared" si="80"/>
        <v>74500</v>
      </c>
      <c r="O179" s="204">
        <f t="shared" si="75"/>
        <v>100</v>
      </c>
      <c r="P179" s="204">
        <f t="shared" si="78"/>
        <v>100</v>
      </c>
      <c r="Q179" s="204">
        <f t="shared" si="72"/>
        <v>100</v>
      </c>
    </row>
    <row r="180" spans="1:17" x14ac:dyDescent="0.2">
      <c r="A180" s="198"/>
      <c r="B180" s="199"/>
      <c r="C180" s="199"/>
      <c r="D180" s="199"/>
      <c r="E180" s="199"/>
      <c r="F180" s="199"/>
      <c r="G180" s="199"/>
      <c r="H180" s="200"/>
      <c r="I180" s="201"/>
      <c r="J180" s="202">
        <v>323</v>
      </c>
      <c r="K180" s="198" t="s">
        <v>427</v>
      </c>
      <c r="L180" s="203">
        <v>18000</v>
      </c>
      <c r="M180" s="203">
        <v>18000</v>
      </c>
      <c r="N180" s="203">
        <v>18000</v>
      </c>
      <c r="O180" s="204">
        <f t="shared" si="75"/>
        <v>100</v>
      </c>
      <c r="P180" s="204">
        <f t="shared" ref="P180:P184" si="81">N180/M180*100</f>
        <v>100</v>
      </c>
      <c r="Q180" s="204">
        <f t="shared" si="72"/>
        <v>100</v>
      </c>
    </row>
    <row r="181" spans="1:17" x14ac:dyDescent="0.2">
      <c r="A181" s="198"/>
      <c r="B181" s="199"/>
      <c r="C181" s="199"/>
      <c r="D181" s="199"/>
      <c r="E181" s="199"/>
      <c r="F181" s="199"/>
      <c r="G181" s="199"/>
      <c r="H181" s="200"/>
      <c r="I181" s="201"/>
      <c r="J181" s="202">
        <v>323</v>
      </c>
      <c r="K181" s="198" t="s">
        <v>428</v>
      </c>
      <c r="L181" s="203">
        <v>6000</v>
      </c>
      <c r="M181" s="203">
        <v>6000</v>
      </c>
      <c r="N181" s="203">
        <v>6000</v>
      </c>
      <c r="O181" s="204">
        <f t="shared" si="75"/>
        <v>100</v>
      </c>
      <c r="P181" s="204">
        <f t="shared" si="81"/>
        <v>100</v>
      </c>
      <c r="Q181" s="204">
        <f t="shared" si="72"/>
        <v>100</v>
      </c>
    </row>
    <row r="182" spans="1:17" x14ac:dyDescent="0.2">
      <c r="A182" s="198"/>
      <c r="B182" s="199"/>
      <c r="C182" s="199"/>
      <c r="D182" s="199"/>
      <c r="E182" s="199"/>
      <c r="F182" s="199"/>
      <c r="G182" s="199"/>
      <c r="H182" s="200"/>
      <c r="I182" s="201"/>
      <c r="J182" s="202">
        <v>323</v>
      </c>
      <c r="K182" s="198" t="s">
        <v>429</v>
      </c>
      <c r="L182" s="203">
        <v>10000</v>
      </c>
      <c r="M182" s="203">
        <v>10000</v>
      </c>
      <c r="N182" s="203">
        <v>10000</v>
      </c>
      <c r="O182" s="204">
        <f t="shared" si="75"/>
        <v>100</v>
      </c>
      <c r="P182" s="204">
        <f t="shared" si="81"/>
        <v>100</v>
      </c>
      <c r="Q182" s="204">
        <f t="shared" si="72"/>
        <v>100</v>
      </c>
    </row>
    <row r="183" spans="1:17" x14ac:dyDescent="0.2">
      <c r="A183" s="198"/>
      <c r="B183" s="199"/>
      <c r="C183" s="199"/>
      <c r="D183" s="199"/>
      <c r="E183" s="199"/>
      <c r="F183" s="199"/>
      <c r="G183" s="199"/>
      <c r="H183" s="200"/>
      <c r="I183" s="201"/>
      <c r="J183" s="202">
        <v>323</v>
      </c>
      <c r="K183" s="198" t="s">
        <v>491</v>
      </c>
      <c r="L183" s="203">
        <v>20000</v>
      </c>
      <c r="M183" s="203">
        <v>20000</v>
      </c>
      <c r="N183" s="203">
        <v>20000</v>
      </c>
      <c r="O183" s="204">
        <f t="shared" si="75"/>
        <v>100</v>
      </c>
      <c r="P183" s="204">
        <f t="shared" si="81"/>
        <v>100</v>
      </c>
      <c r="Q183" s="204">
        <f t="shared" ref="Q183:Q201" si="82">N183/L183*100</f>
        <v>100</v>
      </c>
    </row>
    <row r="184" spans="1:17" x14ac:dyDescent="0.2">
      <c r="A184" s="198"/>
      <c r="B184" s="207">
        <v>1</v>
      </c>
      <c r="C184" s="199"/>
      <c r="D184" s="199"/>
      <c r="E184" s="199"/>
      <c r="F184" s="199"/>
      <c r="G184" s="199"/>
      <c r="H184" s="200"/>
      <c r="I184" s="201"/>
      <c r="J184" s="202">
        <v>323</v>
      </c>
      <c r="K184" s="198" t="s">
        <v>430</v>
      </c>
      <c r="L184" s="232">
        <v>20500</v>
      </c>
      <c r="M184" s="232">
        <v>20500</v>
      </c>
      <c r="N184" s="232">
        <v>20500</v>
      </c>
      <c r="O184" s="204">
        <f t="shared" si="75"/>
        <v>100</v>
      </c>
      <c r="P184" s="204">
        <f t="shared" si="81"/>
        <v>100</v>
      </c>
      <c r="Q184" s="204">
        <f t="shared" si="82"/>
        <v>100</v>
      </c>
    </row>
    <row r="185" spans="1:17" x14ac:dyDescent="0.2">
      <c r="A185" s="182" t="s">
        <v>505</v>
      </c>
      <c r="B185" s="183">
        <v>1</v>
      </c>
      <c r="C185" s="183" t="s">
        <v>135</v>
      </c>
      <c r="D185" s="183"/>
      <c r="E185" s="183" t="s">
        <v>135</v>
      </c>
      <c r="F185" s="183" t="s">
        <v>135</v>
      </c>
      <c r="G185" s="183" t="s">
        <v>135</v>
      </c>
      <c r="H185" s="184" t="s">
        <v>135</v>
      </c>
      <c r="I185" s="182" t="s">
        <v>144</v>
      </c>
      <c r="J185" s="296" t="s">
        <v>215</v>
      </c>
      <c r="K185" s="296"/>
      <c r="L185" s="188">
        <f>L186</f>
        <v>30000</v>
      </c>
      <c r="M185" s="188">
        <f t="shared" ref="M185:N188" si="83">M186</f>
        <v>30000</v>
      </c>
      <c r="N185" s="188">
        <f t="shared" si="83"/>
        <v>30000</v>
      </c>
      <c r="O185" s="189">
        <f t="shared" si="75"/>
        <v>100</v>
      </c>
      <c r="P185" s="189">
        <f t="shared" ref="P185:P198" si="84">N185/M185*100</f>
        <v>100</v>
      </c>
      <c r="Q185" s="189">
        <f t="shared" si="82"/>
        <v>100</v>
      </c>
    </row>
    <row r="186" spans="1:17" x14ac:dyDescent="0.2">
      <c r="A186" s="190"/>
      <c r="B186" s="191"/>
      <c r="C186" s="191"/>
      <c r="D186" s="191"/>
      <c r="E186" s="191"/>
      <c r="F186" s="191"/>
      <c r="G186" s="191"/>
      <c r="H186" s="192"/>
      <c r="I186" s="193">
        <v>111</v>
      </c>
      <c r="J186" s="194" t="s">
        <v>173</v>
      </c>
      <c r="K186" s="195"/>
      <c r="L186" s="196">
        <f>L187</f>
        <v>30000</v>
      </c>
      <c r="M186" s="196">
        <f t="shared" si="83"/>
        <v>30000</v>
      </c>
      <c r="N186" s="196">
        <f t="shared" si="83"/>
        <v>30000</v>
      </c>
      <c r="O186" s="197">
        <f t="shared" si="75"/>
        <v>100</v>
      </c>
      <c r="P186" s="197">
        <f t="shared" si="84"/>
        <v>100</v>
      </c>
      <c r="Q186" s="197">
        <f t="shared" si="82"/>
        <v>100</v>
      </c>
    </row>
    <row r="187" spans="1:17" x14ac:dyDescent="0.2">
      <c r="A187" s="198"/>
      <c r="B187" s="208"/>
      <c r="C187" s="208"/>
      <c r="D187" s="208"/>
      <c r="E187" s="208"/>
      <c r="F187" s="208"/>
      <c r="G187" s="208"/>
      <c r="H187" s="209"/>
      <c r="I187" s="201"/>
      <c r="J187" s="202">
        <v>3</v>
      </c>
      <c r="K187" s="198" t="s">
        <v>18</v>
      </c>
      <c r="L187" s="203">
        <f>L188</f>
        <v>30000</v>
      </c>
      <c r="M187" s="203">
        <f t="shared" si="83"/>
        <v>30000</v>
      </c>
      <c r="N187" s="203">
        <f t="shared" si="83"/>
        <v>30000</v>
      </c>
      <c r="O187" s="204">
        <f t="shared" si="75"/>
        <v>100</v>
      </c>
      <c r="P187" s="204">
        <f t="shared" si="84"/>
        <v>100</v>
      </c>
      <c r="Q187" s="204">
        <f t="shared" si="82"/>
        <v>100</v>
      </c>
    </row>
    <row r="188" spans="1:17" x14ac:dyDescent="0.2">
      <c r="A188" s="198"/>
      <c r="B188" s="199">
        <v>1</v>
      </c>
      <c r="C188" s="199"/>
      <c r="D188" s="199"/>
      <c r="E188" s="199"/>
      <c r="F188" s="199"/>
      <c r="G188" s="199"/>
      <c r="H188" s="200"/>
      <c r="I188" s="201"/>
      <c r="J188" s="202">
        <v>32</v>
      </c>
      <c r="K188" s="198" t="s">
        <v>71</v>
      </c>
      <c r="L188" s="203">
        <f>L189</f>
        <v>30000</v>
      </c>
      <c r="M188" s="203">
        <f t="shared" si="83"/>
        <v>30000</v>
      </c>
      <c r="N188" s="203">
        <f t="shared" si="83"/>
        <v>30000</v>
      </c>
      <c r="O188" s="204">
        <f t="shared" si="75"/>
        <v>100</v>
      </c>
      <c r="P188" s="204">
        <f t="shared" si="84"/>
        <v>100</v>
      </c>
      <c r="Q188" s="204">
        <f t="shared" si="82"/>
        <v>100</v>
      </c>
    </row>
    <row r="189" spans="1:17" x14ac:dyDescent="0.2">
      <c r="A189" s="198"/>
      <c r="B189" s="207">
        <v>1</v>
      </c>
      <c r="C189" s="199"/>
      <c r="D189" s="199"/>
      <c r="E189" s="199"/>
      <c r="F189" s="199"/>
      <c r="G189" s="199"/>
      <c r="H189" s="200"/>
      <c r="I189" s="201"/>
      <c r="J189" s="202">
        <v>323</v>
      </c>
      <c r="K189" s="198" t="s">
        <v>561</v>
      </c>
      <c r="L189" s="232">
        <v>30000</v>
      </c>
      <c r="M189" s="232">
        <v>30000</v>
      </c>
      <c r="N189" s="232">
        <v>30000</v>
      </c>
      <c r="O189" s="204">
        <f t="shared" si="75"/>
        <v>100</v>
      </c>
      <c r="P189" s="204">
        <f t="shared" si="84"/>
        <v>100</v>
      </c>
      <c r="Q189" s="204">
        <f t="shared" si="82"/>
        <v>100</v>
      </c>
    </row>
    <row r="190" spans="1:17" x14ac:dyDescent="0.2">
      <c r="A190" s="182" t="s">
        <v>506</v>
      </c>
      <c r="B190" s="183">
        <v>1</v>
      </c>
      <c r="C190" s="183" t="s">
        <v>135</v>
      </c>
      <c r="D190" s="183"/>
      <c r="E190" s="183" t="s">
        <v>135</v>
      </c>
      <c r="F190" s="183" t="s">
        <v>135</v>
      </c>
      <c r="G190" s="183" t="s">
        <v>135</v>
      </c>
      <c r="H190" s="184" t="s">
        <v>135</v>
      </c>
      <c r="I190" s="182" t="s">
        <v>144</v>
      </c>
      <c r="J190" s="296" t="s">
        <v>217</v>
      </c>
      <c r="K190" s="296"/>
      <c r="L190" s="188">
        <f>L191</f>
        <v>2000</v>
      </c>
      <c r="M190" s="188">
        <f t="shared" ref="M190:N193" si="85">M191</f>
        <v>2000</v>
      </c>
      <c r="N190" s="188">
        <f t="shared" si="85"/>
        <v>2000</v>
      </c>
      <c r="O190" s="189">
        <f t="shared" si="75"/>
        <v>100</v>
      </c>
      <c r="P190" s="189">
        <f t="shared" si="84"/>
        <v>100</v>
      </c>
      <c r="Q190" s="189">
        <f t="shared" si="82"/>
        <v>100</v>
      </c>
    </row>
    <row r="191" spans="1:17" x14ac:dyDescent="0.2">
      <c r="A191" s="190"/>
      <c r="B191" s="191"/>
      <c r="C191" s="191"/>
      <c r="D191" s="191"/>
      <c r="E191" s="191"/>
      <c r="F191" s="191"/>
      <c r="G191" s="191"/>
      <c r="H191" s="192"/>
      <c r="I191" s="193">
        <v>111</v>
      </c>
      <c r="J191" s="194" t="s">
        <v>173</v>
      </c>
      <c r="K191" s="195"/>
      <c r="L191" s="196">
        <f>L192</f>
        <v>2000</v>
      </c>
      <c r="M191" s="196">
        <f t="shared" si="85"/>
        <v>2000</v>
      </c>
      <c r="N191" s="196">
        <f t="shared" si="85"/>
        <v>2000</v>
      </c>
      <c r="O191" s="197">
        <f t="shared" si="75"/>
        <v>100</v>
      </c>
      <c r="P191" s="197">
        <f t="shared" si="84"/>
        <v>100</v>
      </c>
      <c r="Q191" s="197">
        <f t="shared" si="82"/>
        <v>100</v>
      </c>
    </row>
    <row r="192" spans="1:17" x14ac:dyDescent="0.2">
      <c r="A192" s="198"/>
      <c r="B192" s="208"/>
      <c r="C192" s="208"/>
      <c r="D192" s="208"/>
      <c r="E192" s="208"/>
      <c r="F192" s="208"/>
      <c r="G192" s="208"/>
      <c r="H192" s="209"/>
      <c r="I192" s="201"/>
      <c r="J192" s="202">
        <v>3</v>
      </c>
      <c r="K192" s="198" t="s">
        <v>18</v>
      </c>
      <c r="L192" s="203">
        <f>L193</f>
        <v>2000</v>
      </c>
      <c r="M192" s="203">
        <f t="shared" si="85"/>
        <v>2000</v>
      </c>
      <c r="N192" s="203">
        <f t="shared" si="85"/>
        <v>2000</v>
      </c>
      <c r="O192" s="204">
        <f t="shared" si="75"/>
        <v>100</v>
      </c>
      <c r="P192" s="204">
        <f t="shared" si="84"/>
        <v>100</v>
      </c>
      <c r="Q192" s="204">
        <f t="shared" si="82"/>
        <v>100</v>
      </c>
    </row>
    <row r="193" spans="1:17" x14ac:dyDescent="0.2">
      <c r="A193" s="198"/>
      <c r="B193" s="199">
        <v>1</v>
      </c>
      <c r="C193" s="199"/>
      <c r="D193" s="199"/>
      <c r="E193" s="199"/>
      <c r="F193" s="199"/>
      <c r="G193" s="199"/>
      <c r="H193" s="200"/>
      <c r="I193" s="201"/>
      <c r="J193" s="202">
        <v>32</v>
      </c>
      <c r="K193" s="198" t="s">
        <v>71</v>
      </c>
      <c r="L193" s="203">
        <f>L194</f>
        <v>2000</v>
      </c>
      <c r="M193" s="203">
        <f t="shared" si="85"/>
        <v>2000</v>
      </c>
      <c r="N193" s="203">
        <f t="shared" si="85"/>
        <v>2000</v>
      </c>
      <c r="O193" s="204">
        <f t="shared" si="75"/>
        <v>100</v>
      </c>
      <c r="P193" s="204">
        <f t="shared" si="84"/>
        <v>100</v>
      </c>
      <c r="Q193" s="204">
        <f t="shared" si="82"/>
        <v>100</v>
      </c>
    </row>
    <row r="194" spans="1:17" x14ac:dyDescent="0.2">
      <c r="A194" s="198"/>
      <c r="B194" s="207">
        <v>1</v>
      </c>
      <c r="C194" s="199"/>
      <c r="D194" s="199"/>
      <c r="E194" s="199"/>
      <c r="F194" s="199"/>
      <c r="G194" s="199"/>
      <c r="H194" s="200"/>
      <c r="I194" s="201"/>
      <c r="J194" s="202">
        <v>323</v>
      </c>
      <c r="K194" s="198" t="s">
        <v>74</v>
      </c>
      <c r="L194" s="232">
        <v>2000</v>
      </c>
      <c r="M194" s="232">
        <v>2000</v>
      </c>
      <c r="N194" s="232">
        <v>2000</v>
      </c>
      <c r="O194" s="204">
        <f t="shared" si="75"/>
        <v>100</v>
      </c>
      <c r="P194" s="204">
        <f t="shared" si="84"/>
        <v>100</v>
      </c>
      <c r="Q194" s="204">
        <f t="shared" si="82"/>
        <v>100</v>
      </c>
    </row>
    <row r="195" spans="1:17" x14ac:dyDescent="0.2">
      <c r="A195" s="182" t="s">
        <v>507</v>
      </c>
      <c r="B195" s="183">
        <v>1</v>
      </c>
      <c r="C195" s="183" t="s">
        <v>135</v>
      </c>
      <c r="D195" s="183"/>
      <c r="E195" s="183" t="s">
        <v>135</v>
      </c>
      <c r="F195" s="183" t="s">
        <v>135</v>
      </c>
      <c r="G195" s="183" t="s">
        <v>135</v>
      </c>
      <c r="H195" s="184" t="s">
        <v>135</v>
      </c>
      <c r="I195" s="182" t="s">
        <v>144</v>
      </c>
      <c r="J195" s="296" t="s">
        <v>493</v>
      </c>
      <c r="K195" s="296"/>
      <c r="L195" s="188">
        <f>L196</f>
        <v>114000</v>
      </c>
      <c r="M195" s="188">
        <f t="shared" ref="M195:N195" si="86">M196</f>
        <v>114000</v>
      </c>
      <c r="N195" s="188">
        <f t="shared" si="86"/>
        <v>114000</v>
      </c>
      <c r="O195" s="189">
        <f t="shared" ref="O195:O201" si="87">M195/L195*100</f>
        <v>100</v>
      </c>
      <c r="P195" s="189">
        <f t="shared" si="84"/>
        <v>100</v>
      </c>
      <c r="Q195" s="189">
        <f t="shared" si="82"/>
        <v>100</v>
      </c>
    </row>
    <row r="196" spans="1:17" x14ac:dyDescent="0.2">
      <c r="A196" s="190"/>
      <c r="B196" s="191"/>
      <c r="C196" s="191"/>
      <c r="D196" s="191"/>
      <c r="E196" s="191"/>
      <c r="F196" s="191"/>
      <c r="G196" s="191"/>
      <c r="H196" s="192"/>
      <c r="I196" s="193">
        <v>911</v>
      </c>
      <c r="J196" s="194" t="s">
        <v>173</v>
      </c>
      <c r="K196" s="195" t="s">
        <v>494</v>
      </c>
      <c r="L196" s="196">
        <f>L197</f>
        <v>114000</v>
      </c>
      <c r="M196" s="196">
        <f t="shared" ref="M196:N197" si="88">M197</f>
        <v>114000</v>
      </c>
      <c r="N196" s="196">
        <f t="shared" si="88"/>
        <v>114000</v>
      </c>
      <c r="O196" s="197">
        <f t="shared" si="87"/>
        <v>100</v>
      </c>
      <c r="P196" s="197">
        <f t="shared" si="84"/>
        <v>100</v>
      </c>
      <c r="Q196" s="197">
        <f t="shared" si="82"/>
        <v>100</v>
      </c>
    </row>
    <row r="197" spans="1:17" x14ac:dyDescent="0.2">
      <c r="A197" s="198"/>
      <c r="B197" s="208"/>
      <c r="C197" s="208"/>
      <c r="D197" s="208"/>
      <c r="E197" s="208"/>
      <c r="F197" s="208"/>
      <c r="G197" s="208"/>
      <c r="H197" s="209"/>
      <c r="I197" s="201"/>
      <c r="J197" s="202">
        <v>3</v>
      </c>
      <c r="K197" s="198" t="s">
        <v>18</v>
      </c>
      <c r="L197" s="203">
        <f>L198</f>
        <v>114000</v>
      </c>
      <c r="M197" s="203">
        <f t="shared" si="88"/>
        <v>114000</v>
      </c>
      <c r="N197" s="203">
        <f t="shared" si="88"/>
        <v>114000</v>
      </c>
      <c r="O197" s="204">
        <f t="shared" si="87"/>
        <v>100</v>
      </c>
      <c r="P197" s="204">
        <f t="shared" si="84"/>
        <v>100</v>
      </c>
      <c r="Q197" s="204">
        <f t="shared" si="82"/>
        <v>100</v>
      </c>
    </row>
    <row r="198" spans="1:17" x14ac:dyDescent="0.2">
      <c r="A198" s="198"/>
      <c r="B198" s="199"/>
      <c r="C198" s="199"/>
      <c r="D198" s="199">
        <v>3</v>
      </c>
      <c r="E198" s="199"/>
      <c r="F198" s="199"/>
      <c r="G198" s="199"/>
      <c r="H198" s="200"/>
      <c r="I198" s="201"/>
      <c r="J198" s="202">
        <v>32</v>
      </c>
      <c r="K198" s="198" t="s">
        <v>71</v>
      </c>
      <c r="L198" s="203">
        <f>L199+L200</f>
        <v>114000</v>
      </c>
      <c r="M198" s="203">
        <f t="shared" ref="M198:N198" si="89">M199+M200</f>
        <v>114000</v>
      </c>
      <c r="N198" s="203">
        <f t="shared" si="89"/>
        <v>114000</v>
      </c>
      <c r="O198" s="204">
        <f t="shared" si="87"/>
        <v>100</v>
      </c>
      <c r="P198" s="204">
        <f t="shared" si="84"/>
        <v>100</v>
      </c>
      <c r="Q198" s="204">
        <f t="shared" si="82"/>
        <v>100</v>
      </c>
    </row>
    <row r="199" spans="1:17" x14ac:dyDescent="0.2">
      <c r="A199" s="198"/>
      <c r="B199" s="207"/>
      <c r="C199" s="199"/>
      <c r="D199" s="199">
        <v>3</v>
      </c>
      <c r="E199" s="199"/>
      <c r="F199" s="199"/>
      <c r="G199" s="199"/>
      <c r="H199" s="200"/>
      <c r="I199" s="201"/>
      <c r="J199" s="202">
        <v>323</v>
      </c>
      <c r="K199" s="198" t="s">
        <v>495</v>
      </c>
      <c r="L199" s="232">
        <v>108000</v>
      </c>
      <c r="M199" s="232">
        <v>108000</v>
      </c>
      <c r="N199" s="232">
        <v>108000</v>
      </c>
      <c r="O199" s="204">
        <f t="shared" si="87"/>
        <v>100</v>
      </c>
      <c r="P199" s="204">
        <f t="shared" ref="P199:P200" si="90">N199/M199*100</f>
        <v>100</v>
      </c>
      <c r="Q199" s="204">
        <f t="shared" si="82"/>
        <v>100</v>
      </c>
    </row>
    <row r="200" spans="1:17" x14ac:dyDescent="0.2">
      <c r="A200" s="198"/>
      <c r="B200" s="207"/>
      <c r="C200" s="199"/>
      <c r="D200" s="199">
        <v>3</v>
      </c>
      <c r="E200" s="199"/>
      <c r="F200" s="199"/>
      <c r="G200" s="199"/>
      <c r="H200" s="200"/>
      <c r="I200" s="201"/>
      <c r="J200" s="202">
        <v>323</v>
      </c>
      <c r="K200" s="198" t="s">
        <v>430</v>
      </c>
      <c r="L200" s="232">
        <v>6000</v>
      </c>
      <c r="M200" s="232">
        <v>6000</v>
      </c>
      <c r="N200" s="232">
        <v>6000</v>
      </c>
      <c r="O200" s="204">
        <f t="shared" si="87"/>
        <v>100</v>
      </c>
      <c r="P200" s="204">
        <f t="shared" si="90"/>
        <v>100</v>
      </c>
      <c r="Q200" s="204">
        <f t="shared" si="82"/>
        <v>100</v>
      </c>
    </row>
    <row r="201" spans="1:17" ht="15.75" x14ac:dyDescent="0.25">
      <c r="A201" s="177" t="s">
        <v>218</v>
      </c>
      <c r="B201" s="178">
        <v>1</v>
      </c>
      <c r="C201" s="178" t="s">
        <v>135</v>
      </c>
      <c r="D201" s="178"/>
      <c r="E201" s="178" t="s">
        <v>135</v>
      </c>
      <c r="F201" s="178" t="s">
        <v>135</v>
      </c>
      <c r="G201" s="178" t="s">
        <v>135</v>
      </c>
      <c r="H201" s="179" t="s">
        <v>135</v>
      </c>
      <c r="I201" s="177"/>
      <c r="J201" s="299" t="s">
        <v>219</v>
      </c>
      <c r="K201" s="299"/>
      <c r="L201" s="180">
        <f>L202+L207+L212+L217+L227+L232+L237+L222</f>
        <v>89000</v>
      </c>
      <c r="M201" s="180">
        <f t="shared" ref="M201:N201" si="91">M202+M207+M212+M217+M227+M232+M237+M222</f>
        <v>89000</v>
      </c>
      <c r="N201" s="180">
        <f t="shared" si="91"/>
        <v>89000</v>
      </c>
      <c r="O201" s="181">
        <f t="shared" si="87"/>
        <v>100</v>
      </c>
      <c r="P201" s="181">
        <f>N201/M201*100</f>
        <v>100</v>
      </c>
      <c r="Q201" s="181">
        <f t="shared" si="82"/>
        <v>100</v>
      </c>
    </row>
    <row r="202" spans="1:17" x14ac:dyDescent="0.2">
      <c r="A202" s="182" t="s">
        <v>220</v>
      </c>
      <c r="B202" s="183">
        <v>1</v>
      </c>
      <c r="C202" s="183" t="s">
        <v>135</v>
      </c>
      <c r="D202" s="183" t="s">
        <v>135</v>
      </c>
      <c r="E202" s="183" t="s">
        <v>135</v>
      </c>
      <c r="F202" s="183" t="s">
        <v>135</v>
      </c>
      <c r="G202" s="183" t="s">
        <v>135</v>
      </c>
      <c r="H202" s="184" t="s">
        <v>135</v>
      </c>
      <c r="I202" s="185">
        <v>111</v>
      </c>
      <c r="J202" s="186" t="s">
        <v>221</v>
      </c>
      <c r="K202" s="187"/>
      <c r="L202" s="188">
        <f>L203</f>
        <v>0</v>
      </c>
      <c r="M202" s="188">
        <f t="shared" ref="M202:N203" si="92">M203</f>
        <v>0</v>
      </c>
      <c r="N202" s="188">
        <f t="shared" si="92"/>
        <v>0</v>
      </c>
      <c r="O202" s="189"/>
      <c r="P202" s="189"/>
      <c r="Q202" s="189"/>
    </row>
    <row r="203" spans="1:17" x14ac:dyDescent="0.2">
      <c r="A203" s="190"/>
      <c r="B203" s="191"/>
      <c r="C203" s="191"/>
      <c r="D203" s="191"/>
      <c r="E203" s="191"/>
      <c r="F203" s="191"/>
      <c r="G203" s="191"/>
      <c r="H203" s="192"/>
      <c r="I203" s="193">
        <v>111</v>
      </c>
      <c r="J203" s="194" t="s">
        <v>173</v>
      </c>
      <c r="K203" s="195"/>
      <c r="L203" s="196">
        <f>L204</f>
        <v>0</v>
      </c>
      <c r="M203" s="196">
        <f t="shared" si="92"/>
        <v>0</v>
      </c>
      <c r="N203" s="196">
        <f t="shared" si="92"/>
        <v>0</v>
      </c>
      <c r="O203" s="197"/>
      <c r="P203" s="197"/>
      <c r="Q203" s="197"/>
    </row>
    <row r="204" spans="1:17" x14ac:dyDescent="0.2">
      <c r="A204" s="198"/>
      <c r="B204" s="207">
        <v>1</v>
      </c>
      <c r="C204" s="199"/>
      <c r="D204" s="199"/>
      <c r="E204" s="199"/>
      <c r="F204" s="199"/>
      <c r="G204" s="199"/>
      <c r="H204" s="200"/>
      <c r="I204" s="201"/>
      <c r="J204" s="202">
        <v>3</v>
      </c>
      <c r="K204" s="198" t="s">
        <v>18</v>
      </c>
      <c r="L204" s="203">
        <v>0</v>
      </c>
      <c r="M204" s="203">
        <v>0</v>
      </c>
      <c r="N204" s="203">
        <v>0</v>
      </c>
      <c r="O204" s="204"/>
      <c r="P204" s="204"/>
      <c r="Q204" s="204"/>
    </row>
    <row r="205" spans="1:17" x14ac:dyDescent="0.2">
      <c r="A205" s="198"/>
      <c r="B205" s="207">
        <v>1</v>
      </c>
      <c r="C205" s="199"/>
      <c r="D205" s="199"/>
      <c r="E205" s="199"/>
      <c r="F205" s="199"/>
      <c r="G205" s="199"/>
      <c r="H205" s="200"/>
      <c r="I205" s="201"/>
      <c r="J205" s="202">
        <v>32</v>
      </c>
      <c r="K205" s="198" t="s">
        <v>71</v>
      </c>
      <c r="L205" s="203">
        <v>0</v>
      </c>
      <c r="M205" s="203">
        <v>0</v>
      </c>
      <c r="N205" s="203">
        <v>0</v>
      </c>
      <c r="O205" s="204"/>
      <c r="P205" s="204"/>
      <c r="Q205" s="204"/>
    </row>
    <row r="206" spans="1:17" x14ac:dyDescent="0.2">
      <c r="A206" s="198"/>
      <c r="B206" s="207">
        <v>1</v>
      </c>
      <c r="C206" s="199"/>
      <c r="D206" s="199"/>
      <c r="E206" s="199"/>
      <c r="F206" s="199"/>
      <c r="G206" s="199"/>
      <c r="H206" s="200"/>
      <c r="I206" s="201"/>
      <c r="J206" s="202">
        <v>329</v>
      </c>
      <c r="K206" s="198" t="s">
        <v>222</v>
      </c>
      <c r="L206" s="203">
        <v>0</v>
      </c>
      <c r="M206" s="203">
        <v>0</v>
      </c>
      <c r="N206" s="203">
        <v>0</v>
      </c>
      <c r="O206" s="204"/>
      <c r="P206" s="204"/>
      <c r="Q206" s="204"/>
    </row>
    <row r="207" spans="1:17" x14ac:dyDescent="0.2">
      <c r="A207" s="182" t="s">
        <v>223</v>
      </c>
      <c r="B207" s="183">
        <v>1</v>
      </c>
      <c r="C207" s="183" t="s">
        <v>135</v>
      </c>
      <c r="D207" s="183" t="s">
        <v>135</v>
      </c>
      <c r="E207" s="183" t="s">
        <v>135</v>
      </c>
      <c r="F207" s="183" t="s">
        <v>135</v>
      </c>
      <c r="G207" s="183" t="s">
        <v>135</v>
      </c>
      <c r="H207" s="184" t="s">
        <v>135</v>
      </c>
      <c r="I207" s="185">
        <v>111</v>
      </c>
      <c r="J207" s="186" t="s">
        <v>224</v>
      </c>
      <c r="K207" s="187"/>
      <c r="L207" s="188">
        <f>L208</f>
        <v>2000</v>
      </c>
      <c r="M207" s="188">
        <f t="shared" ref="M207:N210" si="93">M208</f>
        <v>2000</v>
      </c>
      <c r="N207" s="188">
        <f t="shared" si="93"/>
        <v>2000</v>
      </c>
      <c r="O207" s="189">
        <f t="shared" ref="O207:P210" si="94">M207/L207*100</f>
        <v>100</v>
      </c>
      <c r="P207" s="189">
        <f t="shared" si="94"/>
        <v>100</v>
      </c>
      <c r="Q207" s="189">
        <f>N207/L207*100</f>
        <v>100</v>
      </c>
    </row>
    <row r="208" spans="1:17" x14ac:dyDescent="0.2">
      <c r="A208" s="190"/>
      <c r="B208" s="191"/>
      <c r="C208" s="191"/>
      <c r="D208" s="191"/>
      <c r="E208" s="191"/>
      <c r="F208" s="191"/>
      <c r="G208" s="191"/>
      <c r="H208" s="192"/>
      <c r="I208" s="193">
        <v>111</v>
      </c>
      <c r="J208" s="194" t="s">
        <v>139</v>
      </c>
      <c r="K208" s="195"/>
      <c r="L208" s="196">
        <f>L209</f>
        <v>2000</v>
      </c>
      <c r="M208" s="196">
        <f t="shared" si="93"/>
        <v>2000</v>
      </c>
      <c r="N208" s="196">
        <f t="shared" si="93"/>
        <v>2000</v>
      </c>
      <c r="O208" s="197">
        <f t="shared" si="94"/>
        <v>100</v>
      </c>
      <c r="P208" s="197">
        <f t="shared" si="94"/>
        <v>100</v>
      </c>
      <c r="Q208" s="197">
        <f>N208/L208*100</f>
        <v>100</v>
      </c>
    </row>
    <row r="209" spans="1:17" x14ac:dyDescent="0.2">
      <c r="A209" s="198"/>
      <c r="B209" s="208"/>
      <c r="C209" s="208"/>
      <c r="D209" s="208"/>
      <c r="E209" s="208"/>
      <c r="F209" s="208"/>
      <c r="G209" s="208"/>
      <c r="H209" s="209"/>
      <c r="I209" s="201"/>
      <c r="J209" s="202">
        <v>3</v>
      </c>
      <c r="K209" s="198" t="s">
        <v>18</v>
      </c>
      <c r="L209" s="203">
        <f>L210</f>
        <v>2000</v>
      </c>
      <c r="M209" s="203">
        <f t="shared" si="93"/>
        <v>2000</v>
      </c>
      <c r="N209" s="203">
        <f t="shared" si="93"/>
        <v>2000</v>
      </c>
      <c r="O209" s="204">
        <f t="shared" si="94"/>
        <v>100</v>
      </c>
      <c r="P209" s="204">
        <f t="shared" si="94"/>
        <v>100</v>
      </c>
      <c r="Q209" s="204">
        <f>N209/L209*100</f>
        <v>100</v>
      </c>
    </row>
    <row r="210" spans="1:17" x14ac:dyDescent="0.2">
      <c r="A210" s="198"/>
      <c r="B210" s="199">
        <v>1</v>
      </c>
      <c r="C210" s="199"/>
      <c r="D210" s="199"/>
      <c r="E210" s="199"/>
      <c r="F210" s="199"/>
      <c r="G210" s="199"/>
      <c r="H210" s="200"/>
      <c r="I210" s="201"/>
      <c r="J210" s="202">
        <v>32</v>
      </c>
      <c r="K210" s="202" t="s">
        <v>71</v>
      </c>
      <c r="L210" s="203">
        <f>L211</f>
        <v>2000</v>
      </c>
      <c r="M210" s="203">
        <f t="shared" si="93"/>
        <v>2000</v>
      </c>
      <c r="N210" s="203">
        <f t="shared" si="93"/>
        <v>2000</v>
      </c>
      <c r="O210" s="204">
        <f t="shared" si="94"/>
        <v>100</v>
      </c>
      <c r="P210" s="204">
        <f t="shared" si="94"/>
        <v>100</v>
      </c>
      <c r="Q210" s="204">
        <f>N210/L210*100</f>
        <v>100</v>
      </c>
    </row>
    <row r="211" spans="1:17" x14ac:dyDescent="0.2">
      <c r="A211" s="198"/>
      <c r="B211" s="207">
        <v>1</v>
      </c>
      <c r="C211" s="199"/>
      <c r="D211" s="199"/>
      <c r="E211" s="199"/>
      <c r="F211" s="199"/>
      <c r="G211" s="199"/>
      <c r="H211" s="200"/>
      <c r="I211" s="201"/>
      <c r="J211" s="202">
        <v>329</v>
      </c>
      <c r="K211" s="198" t="s">
        <v>141</v>
      </c>
      <c r="L211" s="203">
        <v>2000</v>
      </c>
      <c r="M211" s="203">
        <v>2000</v>
      </c>
      <c r="N211" s="203">
        <v>2000</v>
      </c>
      <c r="O211" s="204"/>
      <c r="P211" s="204"/>
      <c r="Q211" s="204"/>
    </row>
    <row r="212" spans="1:17" x14ac:dyDescent="0.2">
      <c r="A212" s="182" t="s">
        <v>225</v>
      </c>
      <c r="B212" s="183">
        <v>1</v>
      </c>
      <c r="C212" s="183" t="s">
        <v>135</v>
      </c>
      <c r="D212" s="183" t="s">
        <v>135</v>
      </c>
      <c r="E212" s="183" t="s">
        <v>135</v>
      </c>
      <c r="F212" s="183" t="s">
        <v>135</v>
      </c>
      <c r="G212" s="183" t="s">
        <v>135</v>
      </c>
      <c r="H212" s="184" t="s">
        <v>135</v>
      </c>
      <c r="I212" s="185">
        <v>111</v>
      </c>
      <c r="J212" s="186" t="s">
        <v>226</v>
      </c>
      <c r="K212" s="187"/>
      <c r="L212" s="188">
        <f>L213</f>
        <v>20000</v>
      </c>
      <c r="M212" s="188">
        <f t="shared" ref="M212:N215" si="95">M213</f>
        <v>20000</v>
      </c>
      <c r="N212" s="188">
        <f t="shared" si="95"/>
        <v>20000</v>
      </c>
      <c r="O212" s="189">
        <f t="shared" ref="O212:O253" si="96">M212/L212*100</f>
        <v>100</v>
      </c>
      <c r="P212" s="189">
        <f t="shared" ref="P212:P243" si="97">N212/M212*100</f>
        <v>100</v>
      </c>
      <c r="Q212" s="189">
        <f t="shared" ref="Q212:Q253" si="98">N212/L212*100</f>
        <v>100</v>
      </c>
    </row>
    <row r="213" spans="1:17" x14ac:dyDescent="0.2">
      <c r="A213" s="191"/>
      <c r="B213" s="191"/>
      <c r="C213" s="191"/>
      <c r="D213" s="191"/>
      <c r="E213" s="191"/>
      <c r="F213" s="191"/>
      <c r="G213" s="191"/>
      <c r="H213" s="192"/>
      <c r="I213" s="193">
        <v>111</v>
      </c>
      <c r="J213" s="194" t="s">
        <v>139</v>
      </c>
      <c r="K213" s="195"/>
      <c r="L213" s="196">
        <f>L214</f>
        <v>20000</v>
      </c>
      <c r="M213" s="196">
        <f t="shared" si="95"/>
        <v>20000</v>
      </c>
      <c r="N213" s="196">
        <f t="shared" si="95"/>
        <v>20000</v>
      </c>
      <c r="O213" s="197">
        <f t="shared" si="96"/>
        <v>100</v>
      </c>
      <c r="P213" s="197">
        <f t="shared" si="97"/>
        <v>100</v>
      </c>
      <c r="Q213" s="197">
        <f t="shared" si="98"/>
        <v>100</v>
      </c>
    </row>
    <row r="214" spans="1:17" x14ac:dyDescent="0.2">
      <c r="A214" s="198"/>
      <c r="B214" s="207">
        <v>1</v>
      </c>
      <c r="C214" s="199"/>
      <c r="D214" s="199"/>
      <c r="E214" s="199"/>
      <c r="F214" s="199"/>
      <c r="G214" s="199"/>
      <c r="H214" s="200"/>
      <c r="I214" s="201"/>
      <c r="J214" s="202">
        <v>3</v>
      </c>
      <c r="K214" s="198" t="s">
        <v>18</v>
      </c>
      <c r="L214" s="203">
        <f>L215</f>
        <v>20000</v>
      </c>
      <c r="M214" s="203">
        <f t="shared" si="95"/>
        <v>20000</v>
      </c>
      <c r="N214" s="203">
        <f t="shared" si="95"/>
        <v>20000</v>
      </c>
      <c r="O214" s="204">
        <f t="shared" si="96"/>
        <v>100</v>
      </c>
      <c r="P214" s="204">
        <f t="shared" si="97"/>
        <v>100</v>
      </c>
      <c r="Q214" s="204">
        <f t="shared" si="98"/>
        <v>100</v>
      </c>
    </row>
    <row r="215" spans="1:17" x14ac:dyDescent="0.2">
      <c r="A215" s="198"/>
      <c r="B215" s="207">
        <v>1</v>
      </c>
      <c r="C215" s="199"/>
      <c r="D215" s="199"/>
      <c r="E215" s="199"/>
      <c r="F215" s="199"/>
      <c r="G215" s="199"/>
      <c r="H215" s="200"/>
      <c r="I215" s="201"/>
      <c r="J215" s="202">
        <v>32</v>
      </c>
      <c r="K215" s="198" t="s">
        <v>71</v>
      </c>
      <c r="L215" s="203">
        <f>L216</f>
        <v>20000</v>
      </c>
      <c r="M215" s="203">
        <f t="shared" si="95"/>
        <v>20000</v>
      </c>
      <c r="N215" s="203">
        <f t="shared" si="95"/>
        <v>20000</v>
      </c>
      <c r="O215" s="204">
        <f t="shared" si="96"/>
        <v>100</v>
      </c>
      <c r="P215" s="204">
        <f t="shared" si="97"/>
        <v>100</v>
      </c>
      <c r="Q215" s="204">
        <f t="shared" si="98"/>
        <v>100</v>
      </c>
    </row>
    <row r="216" spans="1:17" x14ac:dyDescent="0.2">
      <c r="A216" s="198"/>
      <c r="B216" s="207">
        <v>1</v>
      </c>
      <c r="C216" s="199"/>
      <c r="D216" s="199"/>
      <c r="E216" s="199"/>
      <c r="F216" s="199"/>
      <c r="G216" s="199"/>
      <c r="H216" s="200"/>
      <c r="I216" s="201"/>
      <c r="J216" s="202">
        <v>329</v>
      </c>
      <c r="K216" s="198" t="s">
        <v>141</v>
      </c>
      <c r="L216" s="203">
        <v>20000</v>
      </c>
      <c r="M216" s="203">
        <v>20000</v>
      </c>
      <c r="N216" s="203">
        <v>20000</v>
      </c>
      <c r="O216" s="204">
        <f t="shared" si="96"/>
        <v>100</v>
      </c>
      <c r="P216" s="204">
        <f t="shared" si="97"/>
        <v>100</v>
      </c>
      <c r="Q216" s="204">
        <f t="shared" si="98"/>
        <v>100</v>
      </c>
    </row>
    <row r="217" spans="1:17" x14ac:dyDescent="0.2">
      <c r="A217" s="182" t="s">
        <v>227</v>
      </c>
      <c r="B217" s="183">
        <v>1</v>
      </c>
      <c r="C217" s="183" t="s">
        <v>135</v>
      </c>
      <c r="D217" s="183" t="s">
        <v>135</v>
      </c>
      <c r="E217" s="183" t="s">
        <v>135</v>
      </c>
      <c r="F217" s="183" t="s">
        <v>135</v>
      </c>
      <c r="G217" s="183" t="s">
        <v>135</v>
      </c>
      <c r="H217" s="184" t="s">
        <v>135</v>
      </c>
      <c r="I217" s="185">
        <v>111</v>
      </c>
      <c r="J217" s="186" t="s">
        <v>228</v>
      </c>
      <c r="K217" s="187"/>
      <c r="L217" s="188">
        <f>L218</f>
        <v>14000</v>
      </c>
      <c r="M217" s="188">
        <f t="shared" ref="M217:N220" si="99">M218</f>
        <v>14000</v>
      </c>
      <c r="N217" s="188">
        <f t="shared" si="99"/>
        <v>14000</v>
      </c>
      <c r="O217" s="189">
        <f t="shared" si="96"/>
        <v>100</v>
      </c>
      <c r="P217" s="189">
        <f t="shared" si="97"/>
        <v>100</v>
      </c>
      <c r="Q217" s="189">
        <f t="shared" si="98"/>
        <v>100</v>
      </c>
    </row>
    <row r="218" spans="1:17" x14ac:dyDescent="0.2">
      <c r="A218" s="190"/>
      <c r="B218" s="191"/>
      <c r="C218" s="191"/>
      <c r="D218" s="191"/>
      <c r="E218" s="191"/>
      <c r="F218" s="191"/>
      <c r="G218" s="191"/>
      <c r="H218" s="192"/>
      <c r="I218" s="193">
        <v>111</v>
      </c>
      <c r="J218" s="194" t="s">
        <v>484</v>
      </c>
      <c r="K218" s="195"/>
      <c r="L218" s="196">
        <f>L219</f>
        <v>14000</v>
      </c>
      <c r="M218" s="196">
        <f t="shared" si="99"/>
        <v>14000</v>
      </c>
      <c r="N218" s="196">
        <f t="shared" si="99"/>
        <v>14000</v>
      </c>
      <c r="O218" s="197">
        <f t="shared" si="96"/>
        <v>100</v>
      </c>
      <c r="P218" s="197">
        <f t="shared" si="97"/>
        <v>100</v>
      </c>
      <c r="Q218" s="197">
        <f t="shared" si="98"/>
        <v>100</v>
      </c>
    </row>
    <row r="219" spans="1:17" x14ac:dyDescent="0.2">
      <c r="A219" s="198"/>
      <c r="B219" s="207">
        <v>1</v>
      </c>
      <c r="C219" s="199"/>
      <c r="D219" s="199"/>
      <c r="E219" s="199"/>
      <c r="F219" s="199"/>
      <c r="G219" s="199"/>
      <c r="H219" s="200"/>
      <c r="I219" s="201"/>
      <c r="J219" s="202">
        <v>3</v>
      </c>
      <c r="K219" s="198" t="s">
        <v>18</v>
      </c>
      <c r="L219" s="203">
        <f>L220</f>
        <v>14000</v>
      </c>
      <c r="M219" s="203">
        <f t="shared" si="99"/>
        <v>14000</v>
      </c>
      <c r="N219" s="203">
        <f t="shared" si="99"/>
        <v>14000</v>
      </c>
      <c r="O219" s="204">
        <f t="shared" si="96"/>
        <v>100</v>
      </c>
      <c r="P219" s="204">
        <f t="shared" si="97"/>
        <v>100</v>
      </c>
      <c r="Q219" s="204">
        <f t="shared" si="98"/>
        <v>100</v>
      </c>
    </row>
    <row r="220" spans="1:17" x14ac:dyDescent="0.2">
      <c r="A220" s="198"/>
      <c r="B220" s="207">
        <v>1</v>
      </c>
      <c r="C220" s="199"/>
      <c r="D220" s="199"/>
      <c r="E220" s="199"/>
      <c r="F220" s="199"/>
      <c r="G220" s="199"/>
      <c r="H220" s="200"/>
      <c r="I220" s="201"/>
      <c r="J220" s="202">
        <v>32</v>
      </c>
      <c r="K220" s="198" t="s">
        <v>71</v>
      </c>
      <c r="L220" s="203">
        <f>L221</f>
        <v>14000</v>
      </c>
      <c r="M220" s="203">
        <f t="shared" si="99"/>
        <v>14000</v>
      </c>
      <c r="N220" s="203">
        <f t="shared" si="99"/>
        <v>14000</v>
      </c>
      <c r="O220" s="204">
        <f t="shared" si="96"/>
        <v>100</v>
      </c>
      <c r="P220" s="204">
        <f t="shared" si="97"/>
        <v>100</v>
      </c>
      <c r="Q220" s="204">
        <f t="shared" si="98"/>
        <v>100</v>
      </c>
    </row>
    <row r="221" spans="1:17" x14ac:dyDescent="0.2">
      <c r="A221" s="198"/>
      <c r="B221" s="207">
        <v>1</v>
      </c>
      <c r="C221" s="199"/>
      <c r="D221" s="199"/>
      <c r="E221" s="199"/>
      <c r="F221" s="199"/>
      <c r="G221" s="199"/>
      <c r="H221" s="200"/>
      <c r="I221" s="201"/>
      <c r="J221" s="202">
        <v>329</v>
      </c>
      <c r="K221" s="198" t="s">
        <v>229</v>
      </c>
      <c r="L221" s="203">
        <v>14000</v>
      </c>
      <c r="M221" s="203">
        <v>14000</v>
      </c>
      <c r="N221" s="203">
        <v>14000</v>
      </c>
      <c r="O221" s="204">
        <f t="shared" si="96"/>
        <v>100</v>
      </c>
      <c r="P221" s="204">
        <f t="shared" si="97"/>
        <v>100</v>
      </c>
      <c r="Q221" s="204">
        <f t="shared" si="98"/>
        <v>100</v>
      </c>
    </row>
    <row r="222" spans="1:17" x14ac:dyDescent="0.2">
      <c r="A222" s="182" t="s">
        <v>486</v>
      </c>
      <c r="B222" s="183">
        <v>1</v>
      </c>
      <c r="C222" s="183" t="s">
        <v>135</v>
      </c>
      <c r="D222" s="183" t="s">
        <v>135</v>
      </c>
      <c r="E222" s="183" t="s">
        <v>135</v>
      </c>
      <c r="F222" s="183" t="s">
        <v>135</v>
      </c>
      <c r="G222" s="183" t="s">
        <v>135</v>
      </c>
      <c r="H222" s="184" t="s">
        <v>135</v>
      </c>
      <c r="I222" s="185">
        <v>111</v>
      </c>
      <c r="J222" s="186" t="s">
        <v>231</v>
      </c>
      <c r="K222" s="187"/>
      <c r="L222" s="188">
        <f>L223</f>
        <v>20000</v>
      </c>
      <c r="M222" s="188">
        <f t="shared" ref="M222:N225" si="100">M223</f>
        <v>20000</v>
      </c>
      <c r="N222" s="188">
        <f t="shared" si="100"/>
        <v>20000</v>
      </c>
      <c r="O222" s="189">
        <f t="shared" si="96"/>
        <v>100</v>
      </c>
      <c r="P222" s="189">
        <f t="shared" si="97"/>
        <v>100</v>
      </c>
      <c r="Q222" s="189">
        <f t="shared" si="98"/>
        <v>100</v>
      </c>
    </row>
    <row r="223" spans="1:17" x14ac:dyDescent="0.2">
      <c r="A223" s="190"/>
      <c r="B223" s="191"/>
      <c r="C223" s="191"/>
      <c r="D223" s="191"/>
      <c r="E223" s="191"/>
      <c r="F223" s="191"/>
      <c r="G223" s="191"/>
      <c r="H223" s="192"/>
      <c r="I223" s="193">
        <v>111</v>
      </c>
      <c r="J223" s="194" t="s">
        <v>485</v>
      </c>
      <c r="K223" s="195"/>
      <c r="L223" s="196">
        <f>L224</f>
        <v>20000</v>
      </c>
      <c r="M223" s="196">
        <f t="shared" si="100"/>
        <v>20000</v>
      </c>
      <c r="N223" s="196">
        <f t="shared" si="100"/>
        <v>20000</v>
      </c>
      <c r="O223" s="197">
        <f t="shared" si="96"/>
        <v>100</v>
      </c>
      <c r="P223" s="197">
        <f t="shared" si="97"/>
        <v>100</v>
      </c>
      <c r="Q223" s="197">
        <f t="shared" si="98"/>
        <v>100</v>
      </c>
    </row>
    <row r="224" spans="1:17" x14ac:dyDescent="0.2">
      <c r="A224" s="198"/>
      <c r="B224" s="207">
        <v>1</v>
      </c>
      <c r="C224" s="199"/>
      <c r="D224" s="199"/>
      <c r="E224" s="199"/>
      <c r="F224" s="199"/>
      <c r="G224" s="199"/>
      <c r="H224" s="200"/>
      <c r="I224" s="201"/>
      <c r="J224" s="202">
        <v>3</v>
      </c>
      <c r="K224" s="198" t="s">
        <v>18</v>
      </c>
      <c r="L224" s="203">
        <f>L225</f>
        <v>20000</v>
      </c>
      <c r="M224" s="203">
        <f t="shared" si="100"/>
        <v>20000</v>
      </c>
      <c r="N224" s="203">
        <f t="shared" si="100"/>
        <v>20000</v>
      </c>
      <c r="O224" s="204">
        <f t="shared" si="96"/>
        <v>100</v>
      </c>
      <c r="P224" s="204">
        <f t="shared" si="97"/>
        <v>100</v>
      </c>
      <c r="Q224" s="204">
        <f t="shared" si="98"/>
        <v>100</v>
      </c>
    </row>
    <row r="225" spans="1:17" x14ac:dyDescent="0.2">
      <c r="A225" s="198"/>
      <c r="B225" s="207">
        <v>1</v>
      </c>
      <c r="C225" s="199"/>
      <c r="D225" s="199"/>
      <c r="E225" s="199"/>
      <c r="F225" s="199"/>
      <c r="G225" s="199"/>
      <c r="H225" s="200"/>
      <c r="I225" s="201"/>
      <c r="J225" s="202">
        <v>32</v>
      </c>
      <c r="K225" s="198" t="s">
        <v>71</v>
      </c>
      <c r="L225" s="203">
        <f>L226</f>
        <v>20000</v>
      </c>
      <c r="M225" s="203">
        <f t="shared" si="100"/>
        <v>20000</v>
      </c>
      <c r="N225" s="203">
        <f t="shared" si="100"/>
        <v>20000</v>
      </c>
      <c r="O225" s="204">
        <f t="shared" si="96"/>
        <v>100</v>
      </c>
      <c r="P225" s="204">
        <f t="shared" si="97"/>
        <v>100</v>
      </c>
      <c r="Q225" s="204">
        <f t="shared" si="98"/>
        <v>100</v>
      </c>
    </row>
    <row r="226" spans="1:17" x14ac:dyDescent="0.2">
      <c r="A226" s="198"/>
      <c r="B226" s="207">
        <v>1</v>
      </c>
      <c r="C226" s="199"/>
      <c r="D226" s="199"/>
      <c r="E226" s="199"/>
      <c r="F226" s="199"/>
      <c r="G226" s="199"/>
      <c r="H226" s="200"/>
      <c r="I226" s="201"/>
      <c r="J226" s="202">
        <v>329</v>
      </c>
      <c r="K226" s="198" t="s">
        <v>229</v>
      </c>
      <c r="L226" s="203">
        <v>20000</v>
      </c>
      <c r="M226" s="203">
        <v>20000</v>
      </c>
      <c r="N226" s="203">
        <v>20000</v>
      </c>
      <c r="O226" s="204">
        <f t="shared" si="96"/>
        <v>100</v>
      </c>
      <c r="P226" s="204">
        <f t="shared" si="97"/>
        <v>100</v>
      </c>
      <c r="Q226" s="204">
        <f t="shared" si="98"/>
        <v>100</v>
      </c>
    </row>
    <row r="227" spans="1:17" x14ac:dyDescent="0.2">
      <c r="A227" s="182" t="s">
        <v>230</v>
      </c>
      <c r="B227" s="183">
        <v>1</v>
      </c>
      <c r="C227" s="183" t="s">
        <v>135</v>
      </c>
      <c r="D227" s="183" t="s">
        <v>135</v>
      </c>
      <c r="E227" s="183" t="s">
        <v>135</v>
      </c>
      <c r="F227" s="183" t="s">
        <v>135</v>
      </c>
      <c r="G227" s="183" t="s">
        <v>135</v>
      </c>
      <c r="H227" s="184" t="s">
        <v>135</v>
      </c>
      <c r="I227" s="185">
        <v>111</v>
      </c>
      <c r="J227" s="186" t="s">
        <v>231</v>
      </c>
      <c r="K227" s="187"/>
      <c r="L227" s="188">
        <f>L228</f>
        <v>3000</v>
      </c>
      <c r="M227" s="188">
        <f t="shared" ref="M227:N230" si="101">M228</f>
        <v>3000</v>
      </c>
      <c r="N227" s="188">
        <f t="shared" si="101"/>
        <v>3000</v>
      </c>
      <c r="O227" s="189">
        <f t="shared" si="96"/>
        <v>100</v>
      </c>
      <c r="P227" s="189">
        <f t="shared" si="97"/>
        <v>100</v>
      </c>
      <c r="Q227" s="189">
        <f t="shared" si="98"/>
        <v>100</v>
      </c>
    </row>
    <row r="228" spans="1:17" x14ac:dyDescent="0.2">
      <c r="A228" s="190"/>
      <c r="B228" s="191"/>
      <c r="C228" s="191"/>
      <c r="D228" s="191"/>
      <c r="E228" s="191"/>
      <c r="F228" s="191"/>
      <c r="G228" s="191"/>
      <c r="H228" s="192"/>
      <c r="I228" s="193">
        <v>111</v>
      </c>
      <c r="J228" s="194" t="s">
        <v>139</v>
      </c>
      <c r="K228" s="195"/>
      <c r="L228" s="196">
        <f>L229</f>
        <v>3000</v>
      </c>
      <c r="M228" s="196">
        <f t="shared" si="101"/>
        <v>3000</v>
      </c>
      <c r="N228" s="196">
        <f t="shared" si="101"/>
        <v>3000</v>
      </c>
      <c r="O228" s="197">
        <f t="shared" si="96"/>
        <v>100</v>
      </c>
      <c r="P228" s="197">
        <f t="shared" si="97"/>
        <v>100</v>
      </c>
      <c r="Q228" s="197">
        <f t="shared" si="98"/>
        <v>100</v>
      </c>
    </row>
    <row r="229" spans="1:17" x14ac:dyDescent="0.2">
      <c r="A229" s="198"/>
      <c r="B229" s="207"/>
      <c r="C229" s="199"/>
      <c r="D229" s="199"/>
      <c r="E229" s="199"/>
      <c r="F229" s="199"/>
      <c r="G229" s="199"/>
      <c r="H229" s="200"/>
      <c r="I229" s="201"/>
      <c r="J229" s="202">
        <v>3</v>
      </c>
      <c r="K229" s="198" t="s">
        <v>18</v>
      </c>
      <c r="L229" s="203">
        <f>L230</f>
        <v>3000</v>
      </c>
      <c r="M229" s="203">
        <f t="shared" si="101"/>
        <v>3000</v>
      </c>
      <c r="N229" s="203">
        <f t="shared" si="101"/>
        <v>3000</v>
      </c>
      <c r="O229" s="204">
        <f t="shared" si="96"/>
        <v>100</v>
      </c>
      <c r="P229" s="204">
        <f t="shared" si="97"/>
        <v>100</v>
      </c>
      <c r="Q229" s="204">
        <f t="shared" si="98"/>
        <v>100</v>
      </c>
    </row>
    <row r="230" spans="1:17" x14ac:dyDescent="0.2">
      <c r="A230" s="198"/>
      <c r="B230" s="207">
        <v>1</v>
      </c>
      <c r="C230" s="199"/>
      <c r="D230" s="199"/>
      <c r="E230" s="199"/>
      <c r="F230" s="199"/>
      <c r="G230" s="199"/>
      <c r="H230" s="200"/>
      <c r="I230" s="201"/>
      <c r="J230" s="202">
        <v>32</v>
      </c>
      <c r="K230" s="198" t="s">
        <v>71</v>
      </c>
      <c r="L230" s="203">
        <f>L231</f>
        <v>3000</v>
      </c>
      <c r="M230" s="203">
        <f t="shared" si="101"/>
        <v>3000</v>
      </c>
      <c r="N230" s="203">
        <f>N231</f>
        <v>3000</v>
      </c>
      <c r="O230" s="204">
        <f t="shared" si="96"/>
        <v>100</v>
      </c>
      <c r="P230" s="204">
        <f t="shared" si="97"/>
        <v>100</v>
      </c>
      <c r="Q230" s="204">
        <f t="shared" si="98"/>
        <v>100</v>
      </c>
    </row>
    <row r="231" spans="1:17" x14ac:dyDescent="0.2">
      <c r="A231" s="198"/>
      <c r="B231" s="207">
        <v>1</v>
      </c>
      <c r="C231" s="199"/>
      <c r="D231" s="199"/>
      <c r="E231" s="199"/>
      <c r="F231" s="199"/>
      <c r="G231" s="199"/>
      <c r="H231" s="200"/>
      <c r="I231" s="201"/>
      <c r="J231" s="202">
        <v>329</v>
      </c>
      <c r="K231" s="198" t="s">
        <v>141</v>
      </c>
      <c r="L231" s="203">
        <v>3000</v>
      </c>
      <c r="M231" s="203">
        <v>3000</v>
      </c>
      <c r="N231" s="203">
        <v>3000</v>
      </c>
      <c r="O231" s="204">
        <f t="shared" si="96"/>
        <v>100</v>
      </c>
      <c r="P231" s="204">
        <f t="shared" si="97"/>
        <v>100</v>
      </c>
      <c r="Q231" s="204">
        <f t="shared" si="98"/>
        <v>100</v>
      </c>
    </row>
    <row r="232" spans="1:17" x14ac:dyDescent="0.2">
      <c r="A232" s="182" t="s">
        <v>232</v>
      </c>
      <c r="B232" s="183">
        <v>1</v>
      </c>
      <c r="C232" s="183" t="s">
        <v>135</v>
      </c>
      <c r="D232" s="183" t="s">
        <v>135</v>
      </c>
      <c r="E232" s="183" t="s">
        <v>135</v>
      </c>
      <c r="F232" s="183" t="s">
        <v>135</v>
      </c>
      <c r="G232" s="183" t="s">
        <v>135</v>
      </c>
      <c r="H232" s="184" t="s">
        <v>135</v>
      </c>
      <c r="I232" s="185">
        <v>111</v>
      </c>
      <c r="J232" s="186" t="s">
        <v>233</v>
      </c>
      <c r="K232" s="187"/>
      <c r="L232" s="188">
        <f>L233</f>
        <v>25000</v>
      </c>
      <c r="M232" s="188">
        <f t="shared" ref="M232:N235" si="102">M233</f>
        <v>25000</v>
      </c>
      <c r="N232" s="188">
        <f t="shared" si="102"/>
        <v>25000</v>
      </c>
      <c r="O232" s="189">
        <f t="shared" si="96"/>
        <v>100</v>
      </c>
      <c r="P232" s="189">
        <f t="shared" si="97"/>
        <v>100</v>
      </c>
      <c r="Q232" s="189">
        <f t="shared" si="98"/>
        <v>100</v>
      </c>
    </row>
    <row r="233" spans="1:17" x14ac:dyDescent="0.2">
      <c r="A233" s="190"/>
      <c r="B233" s="191"/>
      <c r="C233" s="191"/>
      <c r="D233" s="191"/>
      <c r="E233" s="191"/>
      <c r="F233" s="191"/>
      <c r="G233" s="191"/>
      <c r="H233" s="192"/>
      <c r="I233" s="193">
        <v>111</v>
      </c>
      <c r="J233" s="194" t="s">
        <v>139</v>
      </c>
      <c r="K233" s="195"/>
      <c r="L233" s="196">
        <f>L234</f>
        <v>25000</v>
      </c>
      <c r="M233" s="196">
        <f t="shared" si="102"/>
        <v>25000</v>
      </c>
      <c r="N233" s="196">
        <f t="shared" si="102"/>
        <v>25000</v>
      </c>
      <c r="O233" s="197">
        <f t="shared" si="96"/>
        <v>100</v>
      </c>
      <c r="P233" s="197">
        <f t="shared" si="97"/>
        <v>100</v>
      </c>
      <c r="Q233" s="197">
        <f t="shared" si="98"/>
        <v>100</v>
      </c>
    </row>
    <row r="234" spans="1:17" x14ac:dyDescent="0.2">
      <c r="A234" s="198"/>
      <c r="B234" s="207"/>
      <c r="C234" s="199"/>
      <c r="D234" s="199"/>
      <c r="E234" s="199"/>
      <c r="F234" s="199"/>
      <c r="G234" s="199"/>
      <c r="H234" s="200"/>
      <c r="I234" s="201"/>
      <c r="J234" s="202">
        <v>3</v>
      </c>
      <c r="K234" s="198" t="s">
        <v>18</v>
      </c>
      <c r="L234" s="203">
        <f>L235</f>
        <v>25000</v>
      </c>
      <c r="M234" s="203">
        <f t="shared" si="102"/>
        <v>25000</v>
      </c>
      <c r="N234" s="203">
        <f t="shared" si="102"/>
        <v>25000</v>
      </c>
      <c r="O234" s="204">
        <f t="shared" si="96"/>
        <v>100</v>
      </c>
      <c r="P234" s="204">
        <f t="shared" si="97"/>
        <v>100</v>
      </c>
      <c r="Q234" s="204">
        <f t="shared" si="98"/>
        <v>100</v>
      </c>
    </row>
    <row r="235" spans="1:17" x14ac:dyDescent="0.2">
      <c r="A235" s="198"/>
      <c r="B235" s="207">
        <v>1</v>
      </c>
      <c r="C235" s="199"/>
      <c r="D235" s="199"/>
      <c r="E235" s="199"/>
      <c r="F235" s="199"/>
      <c r="G235" s="199"/>
      <c r="H235" s="200"/>
      <c r="I235" s="201"/>
      <c r="J235" s="202">
        <v>32</v>
      </c>
      <c r="K235" s="198" t="s">
        <v>71</v>
      </c>
      <c r="L235" s="203">
        <f>L236</f>
        <v>25000</v>
      </c>
      <c r="M235" s="203">
        <f t="shared" si="102"/>
        <v>25000</v>
      </c>
      <c r="N235" s="203">
        <f t="shared" si="102"/>
        <v>25000</v>
      </c>
      <c r="O235" s="204">
        <f t="shared" si="96"/>
        <v>100</v>
      </c>
      <c r="P235" s="204">
        <f t="shared" si="97"/>
        <v>100</v>
      </c>
      <c r="Q235" s="204">
        <f t="shared" si="98"/>
        <v>100</v>
      </c>
    </row>
    <row r="236" spans="1:17" x14ac:dyDescent="0.2">
      <c r="A236" s="198"/>
      <c r="B236" s="207">
        <v>1</v>
      </c>
      <c r="C236" s="199"/>
      <c r="D236" s="199"/>
      <c r="E236" s="199"/>
      <c r="F236" s="199"/>
      <c r="G236" s="199"/>
      <c r="H236" s="200"/>
      <c r="I236" s="201"/>
      <c r="J236" s="202">
        <v>329</v>
      </c>
      <c r="K236" s="198" t="s">
        <v>141</v>
      </c>
      <c r="L236" s="203">
        <v>25000</v>
      </c>
      <c r="M236" s="203">
        <v>25000</v>
      </c>
      <c r="N236" s="203">
        <v>25000</v>
      </c>
      <c r="O236" s="204">
        <f t="shared" si="96"/>
        <v>100</v>
      </c>
      <c r="P236" s="204">
        <f t="shared" si="97"/>
        <v>100</v>
      </c>
      <c r="Q236" s="204">
        <f t="shared" si="98"/>
        <v>100</v>
      </c>
    </row>
    <row r="237" spans="1:17" x14ac:dyDescent="0.2">
      <c r="A237" s="182" t="s">
        <v>234</v>
      </c>
      <c r="B237" s="183">
        <v>1</v>
      </c>
      <c r="C237" s="183" t="s">
        <v>135</v>
      </c>
      <c r="D237" s="183" t="s">
        <v>135</v>
      </c>
      <c r="E237" s="183" t="s">
        <v>135</v>
      </c>
      <c r="F237" s="183" t="s">
        <v>135</v>
      </c>
      <c r="G237" s="183" t="s">
        <v>135</v>
      </c>
      <c r="H237" s="184" t="s">
        <v>135</v>
      </c>
      <c r="I237" s="185">
        <v>111</v>
      </c>
      <c r="J237" s="186" t="s">
        <v>235</v>
      </c>
      <c r="K237" s="187"/>
      <c r="L237" s="188">
        <f>L238</f>
        <v>5000</v>
      </c>
      <c r="M237" s="188">
        <f t="shared" ref="M237:N240" si="103">M238</f>
        <v>5000</v>
      </c>
      <c r="N237" s="188">
        <f t="shared" si="103"/>
        <v>5000</v>
      </c>
      <c r="O237" s="189">
        <f t="shared" si="96"/>
        <v>100</v>
      </c>
      <c r="P237" s="189">
        <f t="shared" si="97"/>
        <v>100</v>
      </c>
      <c r="Q237" s="189">
        <f t="shared" si="98"/>
        <v>100</v>
      </c>
    </row>
    <row r="238" spans="1:17" x14ac:dyDescent="0.2">
      <c r="A238" s="190"/>
      <c r="B238" s="191"/>
      <c r="C238" s="191"/>
      <c r="D238" s="191"/>
      <c r="E238" s="191"/>
      <c r="F238" s="191"/>
      <c r="G238" s="191"/>
      <c r="H238" s="192"/>
      <c r="I238" s="193">
        <v>111</v>
      </c>
      <c r="J238" s="194" t="s">
        <v>139</v>
      </c>
      <c r="K238" s="195"/>
      <c r="L238" s="196">
        <f>L239</f>
        <v>5000</v>
      </c>
      <c r="M238" s="196">
        <f t="shared" si="103"/>
        <v>5000</v>
      </c>
      <c r="N238" s="196">
        <f t="shared" si="103"/>
        <v>5000</v>
      </c>
      <c r="O238" s="197">
        <f t="shared" si="96"/>
        <v>100</v>
      </c>
      <c r="P238" s="197">
        <f t="shared" si="97"/>
        <v>100</v>
      </c>
      <c r="Q238" s="197">
        <f t="shared" si="98"/>
        <v>100</v>
      </c>
    </row>
    <row r="239" spans="1:17" x14ac:dyDescent="0.2">
      <c r="A239" s="198"/>
      <c r="B239" s="207"/>
      <c r="C239" s="199"/>
      <c r="D239" s="199"/>
      <c r="E239" s="199"/>
      <c r="F239" s="199"/>
      <c r="G239" s="199"/>
      <c r="H239" s="200"/>
      <c r="I239" s="201"/>
      <c r="J239" s="202">
        <v>3</v>
      </c>
      <c r="K239" s="198" t="s">
        <v>18</v>
      </c>
      <c r="L239" s="203">
        <f>L240</f>
        <v>5000</v>
      </c>
      <c r="M239" s="203">
        <f t="shared" si="103"/>
        <v>5000</v>
      </c>
      <c r="N239" s="203">
        <f t="shared" si="103"/>
        <v>5000</v>
      </c>
      <c r="O239" s="204">
        <f t="shared" si="96"/>
        <v>100</v>
      </c>
      <c r="P239" s="204">
        <f t="shared" si="97"/>
        <v>100</v>
      </c>
      <c r="Q239" s="204">
        <f t="shared" si="98"/>
        <v>100</v>
      </c>
    </row>
    <row r="240" spans="1:17" x14ac:dyDescent="0.2">
      <c r="A240" s="198"/>
      <c r="B240" s="207">
        <v>1</v>
      </c>
      <c r="C240" s="199"/>
      <c r="D240" s="199"/>
      <c r="E240" s="199"/>
      <c r="F240" s="199"/>
      <c r="G240" s="199"/>
      <c r="H240" s="200"/>
      <c r="I240" s="201"/>
      <c r="J240" s="202">
        <v>32</v>
      </c>
      <c r="K240" s="198" t="s">
        <v>71</v>
      </c>
      <c r="L240" s="203">
        <f>L241</f>
        <v>5000</v>
      </c>
      <c r="M240" s="203">
        <f t="shared" si="103"/>
        <v>5000</v>
      </c>
      <c r="N240" s="203">
        <f t="shared" si="103"/>
        <v>5000</v>
      </c>
      <c r="O240" s="204">
        <f t="shared" si="96"/>
        <v>100</v>
      </c>
      <c r="P240" s="204">
        <f t="shared" si="97"/>
        <v>100</v>
      </c>
      <c r="Q240" s="204">
        <f t="shared" si="98"/>
        <v>100</v>
      </c>
    </row>
    <row r="241" spans="1:17" x14ac:dyDescent="0.2">
      <c r="A241" s="198"/>
      <c r="B241" s="207">
        <v>1</v>
      </c>
      <c r="C241" s="199"/>
      <c r="D241" s="199"/>
      <c r="E241" s="199"/>
      <c r="F241" s="199"/>
      <c r="G241" s="199"/>
      <c r="H241" s="200"/>
      <c r="I241" s="201"/>
      <c r="J241" s="202">
        <v>329</v>
      </c>
      <c r="K241" s="198" t="s">
        <v>141</v>
      </c>
      <c r="L241" s="203">
        <v>5000</v>
      </c>
      <c r="M241" s="203">
        <v>5000</v>
      </c>
      <c r="N241" s="203">
        <v>5000</v>
      </c>
      <c r="O241" s="204">
        <f t="shared" si="96"/>
        <v>100</v>
      </c>
      <c r="P241" s="204">
        <f t="shared" si="97"/>
        <v>100</v>
      </c>
      <c r="Q241" s="204">
        <f t="shared" si="98"/>
        <v>100</v>
      </c>
    </row>
    <row r="242" spans="1:17" ht="15.75" x14ac:dyDescent="0.25">
      <c r="A242" s="177" t="s">
        <v>236</v>
      </c>
      <c r="B242" s="178">
        <v>1</v>
      </c>
      <c r="C242" s="178" t="s">
        <v>135</v>
      </c>
      <c r="D242" s="178"/>
      <c r="E242" s="178" t="s">
        <v>135</v>
      </c>
      <c r="F242" s="178" t="s">
        <v>135</v>
      </c>
      <c r="G242" s="178" t="s">
        <v>135</v>
      </c>
      <c r="H242" s="179" t="s">
        <v>135</v>
      </c>
      <c r="I242" s="177"/>
      <c r="J242" s="299" t="s">
        <v>237</v>
      </c>
      <c r="K242" s="299"/>
      <c r="L242" s="180">
        <f>L243+L248</f>
        <v>25000</v>
      </c>
      <c r="M242" s="180">
        <f t="shared" ref="M242:N242" si="104">M243+M248</f>
        <v>25000</v>
      </c>
      <c r="N242" s="180">
        <f t="shared" si="104"/>
        <v>25000</v>
      </c>
      <c r="O242" s="181">
        <f t="shared" si="96"/>
        <v>100</v>
      </c>
      <c r="P242" s="181">
        <f t="shared" si="97"/>
        <v>100</v>
      </c>
      <c r="Q242" s="181">
        <f t="shared" si="98"/>
        <v>100</v>
      </c>
    </row>
    <row r="243" spans="1:17" x14ac:dyDescent="0.2">
      <c r="A243" s="182" t="s">
        <v>238</v>
      </c>
      <c r="B243" s="183">
        <v>1</v>
      </c>
      <c r="C243" s="183" t="s">
        <v>135</v>
      </c>
      <c r="D243" s="183" t="s">
        <v>135</v>
      </c>
      <c r="E243" s="183" t="s">
        <v>135</v>
      </c>
      <c r="F243" s="183" t="s">
        <v>135</v>
      </c>
      <c r="G243" s="183" t="s">
        <v>135</v>
      </c>
      <c r="H243" s="184" t="s">
        <v>135</v>
      </c>
      <c r="I243" s="185">
        <v>111</v>
      </c>
      <c r="J243" s="186" t="s">
        <v>239</v>
      </c>
      <c r="K243" s="187"/>
      <c r="L243" s="188">
        <f>L244</f>
        <v>15000</v>
      </c>
      <c r="M243" s="188">
        <f t="shared" ref="M243:N246" si="105">M244</f>
        <v>15000</v>
      </c>
      <c r="N243" s="188">
        <f t="shared" si="105"/>
        <v>15000</v>
      </c>
      <c r="O243" s="189">
        <f t="shared" si="96"/>
        <v>100</v>
      </c>
      <c r="P243" s="189">
        <f t="shared" si="97"/>
        <v>100</v>
      </c>
      <c r="Q243" s="189">
        <f t="shared" si="98"/>
        <v>100</v>
      </c>
    </row>
    <row r="244" spans="1:17" x14ac:dyDescent="0.2">
      <c r="A244" s="190"/>
      <c r="B244" s="191"/>
      <c r="C244" s="191"/>
      <c r="D244" s="191"/>
      <c r="E244" s="191"/>
      <c r="F244" s="191"/>
      <c r="G244" s="191"/>
      <c r="H244" s="192"/>
      <c r="I244" s="193">
        <v>111</v>
      </c>
      <c r="J244" s="194" t="s">
        <v>139</v>
      </c>
      <c r="K244" s="195"/>
      <c r="L244" s="196">
        <f>L245</f>
        <v>15000</v>
      </c>
      <c r="M244" s="196">
        <f t="shared" si="105"/>
        <v>15000</v>
      </c>
      <c r="N244" s="196">
        <f t="shared" si="105"/>
        <v>15000</v>
      </c>
      <c r="O244" s="197">
        <f t="shared" si="96"/>
        <v>100</v>
      </c>
      <c r="P244" s="197">
        <f t="shared" ref="P244:P268" si="106">N244/M244*100</f>
        <v>100</v>
      </c>
      <c r="Q244" s="197">
        <f t="shared" si="98"/>
        <v>100</v>
      </c>
    </row>
    <row r="245" spans="1:17" x14ac:dyDescent="0.2">
      <c r="A245" s="198"/>
      <c r="B245" s="208"/>
      <c r="C245" s="208"/>
      <c r="D245" s="208"/>
      <c r="E245" s="208"/>
      <c r="F245" s="208"/>
      <c r="G245" s="208"/>
      <c r="H245" s="209"/>
      <c r="I245" s="201"/>
      <c r="J245" s="202">
        <v>3</v>
      </c>
      <c r="K245" s="198" t="s">
        <v>18</v>
      </c>
      <c r="L245" s="203">
        <f>L246</f>
        <v>15000</v>
      </c>
      <c r="M245" s="203">
        <f t="shared" si="105"/>
        <v>15000</v>
      </c>
      <c r="N245" s="203">
        <f t="shared" si="105"/>
        <v>15000</v>
      </c>
      <c r="O245" s="204">
        <f t="shared" si="96"/>
        <v>100</v>
      </c>
      <c r="P245" s="204">
        <f t="shared" si="106"/>
        <v>100</v>
      </c>
      <c r="Q245" s="204">
        <f t="shared" si="98"/>
        <v>100</v>
      </c>
    </row>
    <row r="246" spans="1:17" x14ac:dyDescent="0.2">
      <c r="A246" s="198"/>
      <c r="B246" s="199">
        <v>1</v>
      </c>
      <c r="C246" s="199"/>
      <c r="D246" s="199"/>
      <c r="E246" s="199"/>
      <c r="F246" s="199"/>
      <c r="G246" s="199"/>
      <c r="H246" s="200"/>
      <c r="I246" s="201"/>
      <c r="J246" s="202">
        <v>34</v>
      </c>
      <c r="K246" s="198" t="s">
        <v>76</v>
      </c>
      <c r="L246" s="203">
        <f>L247</f>
        <v>15000</v>
      </c>
      <c r="M246" s="203">
        <f t="shared" si="105"/>
        <v>15000</v>
      </c>
      <c r="N246" s="203">
        <f t="shared" si="105"/>
        <v>15000</v>
      </c>
      <c r="O246" s="204">
        <f t="shared" si="96"/>
        <v>100</v>
      </c>
      <c r="P246" s="204">
        <f t="shared" si="106"/>
        <v>100</v>
      </c>
      <c r="Q246" s="204">
        <f t="shared" si="98"/>
        <v>100</v>
      </c>
    </row>
    <row r="247" spans="1:17" x14ac:dyDescent="0.2">
      <c r="A247" s="198"/>
      <c r="B247" s="207">
        <v>1</v>
      </c>
      <c r="C247" s="199"/>
      <c r="D247" s="199"/>
      <c r="E247" s="199"/>
      <c r="F247" s="199"/>
      <c r="G247" s="199"/>
      <c r="H247" s="200"/>
      <c r="I247" s="201"/>
      <c r="J247" s="202">
        <v>343</v>
      </c>
      <c r="K247" s="198" t="s">
        <v>431</v>
      </c>
      <c r="L247" s="203">
        <v>15000</v>
      </c>
      <c r="M247" s="203">
        <v>15000</v>
      </c>
      <c r="N247" s="203">
        <v>15000</v>
      </c>
      <c r="O247" s="204">
        <f t="shared" si="96"/>
        <v>100</v>
      </c>
      <c r="P247" s="204">
        <f t="shared" si="106"/>
        <v>100</v>
      </c>
      <c r="Q247" s="204">
        <f t="shared" si="98"/>
        <v>100</v>
      </c>
    </row>
    <row r="248" spans="1:17" x14ac:dyDescent="0.2">
      <c r="A248" s="182" t="s">
        <v>240</v>
      </c>
      <c r="B248" s="183">
        <v>1</v>
      </c>
      <c r="C248" s="183" t="s">
        <v>135</v>
      </c>
      <c r="D248" s="183"/>
      <c r="E248" s="183"/>
      <c r="F248" s="183" t="s">
        <v>135</v>
      </c>
      <c r="G248" s="183" t="s">
        <v>135</v>
      </c>
      <c r="H248" s="184" t="s">
        <v>135</v>
      </c>
      <c r="I248" s="185">
        <v>111</v>
      </c>
      <c r="J248" s="296" t="s">
        <v>241</v>
      </c>
      <c r="K248" s="296"/>
      <c r="L248" s="188">
        <f>L249</f>
        <v>10000</v>
      </c>
      <c r="M248" s="188">
        <f t="shared" ref="M248:N251" si="107">M249</f>
        <v>10000</v>
      </c>
      <c r="N248" s="188">
        <f t="shared" si="107"/>
        <v>10000</v>
      </c>
      <c r="O248" s="189">
        <f t="shared" si="96"/>
        <v>100</v>
      </c>
      <c r="P248" s="189">
        <f t="shared" si="106"/>
        <v>100</v>
      </c>
      <c r="Q248" s="189">
        <f t="shared" si="98"/>
        <v>100</v>
      </c>
    </row>
    <row r="249" spans="1:17" x14ac:dyDescent="0.2">
      <c r="A249" s="190"/>
      <c r="B249" s="191"/>
      <c r="C249" s="191"/>
      <c r="D249" s="191"/>
      <c r="E249" s="191"/>
      <c r="F249" s="191"/>
      <c r="G249" s="191"/>
      <c r="H249" s="192"/>
      <c r="I249" s="193">
        <v>111</v>
      </c>
      <c r="J249" s="194" t="s">
        <v>139</v>
      </c>
      <c r="K249" s="195"/>
      <c r="L249" s="196">
        <f>L250</f>
        <v>10000</v>
      </c>
      <c r="M249" s="196">
        <f t="shared" si="107"/>
        <v>10000</v>
      </c>
      <c r="N249" s="196">
        <f t="shared" si="107"/>
        <v>10000</v>
      </c>
      <c r="O249" s="197">
        <f t="shared" si="96"/>
        <v>100</v>
      </c>
      <c r="P249" s="197">
        <f t="shared" si="106"/>
        <v>100</v>
      </c>
      <c r="Q249" s="197">
        <f t="shared" si="98"/>
        <v>100</v>
      </c>
    </row>
    <row r="250" spans="1:17" x14ac:dyDescent="0.2">
      <c r="A250" s="198"/>
      <c r="B250" s="199"/>
      <c r="C250" s="199"/>
      <c r="D250" s="199"/>
      <c r="E250" s="199"/>
      <c r="F250" s="199"/>
      <c r="G250" s="199"/>
      <c r="H250" s="200"/>
      <c r="I250" s="201"/>
      <c r="J250" s="202">
        <v>3</v>
      </c>
      <c r="K250" s="198" t="s">
        <v>18</v>
      </c>
      <c r="L250" s="203">
        <f>L251</f>
        <v>10000</v>
      </c>
      <c r="M250" s="203">
        <f t="shared" si="107"/>
        <v>10000</v>
      </c>
      <c r="N250" s="203">
        <f t="shared" si="107"/>
        <v>10000</v>
      </c>
      <c r="O250" s="204">
        <f t="shared" si="96"/>
        <v>100</v>
      </c>
      <c r="P250" s="204">
        <f t="shared" si="106"/>
        <v>100</v>
      </c>
      <c r="Q250" s="204">
        <f t="shared" si="98"/>
        <v>100</v>
      </c>
    </row>
    <row r="251" spans="1:17" x14ac:dyDescent="0.2">
      <c r="A251" s="198"/>
      <c r="B251" s="199">
        <v>1</v>
      </c>
      <c r="C251" s="199"/>
      <c r="D251" s="199"/>
      <c r="E251" s="199"/>
      <c r="F251" s="199"/>
      <c r="G251" s="199"/>
      <c r="H251" s="200"/>
      <c r="I251" s="201"/>
      <c r="J251" s="202">
        <v>34</v>
      </c>
      <c r="K251" s="198" t="s">
        <v>76</v>
      </c>
      <c r="L251" s="203">
        <f>L252</f>
        <v>10000</v>
      </c>
      <c r="M251" s="203">
        <f t="shared" si="107"/>
        <v>10000</v>
      </c>
      <c r="N251" s="203">
        <f t="shared" si="107"/>
        <v>10000</v>
      </c>
      <c r="O251" s="204">
        <f t="shared" si="96"/>
        <v>100</v>
      </c>
      <c r="P251" s="204">
        <f t="shared" si="106"/>
        <v>100</v>
      </c>
      <c r="Q251" s="204">
        <f t="shared" si="98"/>
        <v>100</v>
      </c>
    </row>
    <row r="252" spans="1:17" x14ac:dyDescent="0.2">
      <c r="A252" s="198"/>
      <c r="B252" s="207">
        <v>1</v>
      </c>
      <c r="C252" s="199"/>
      <c r="D252" s="199"/>
      <c r="E252" s="199"/>
      <c r="F252" s="199"/>
      <c r="G252" s="199"/>
      <c r="H252" s="200"/>
      <c r="I252" s="201"/>
      <c r="J252" s="202">
        <v>343</v>
      </c>
      <c r="K252" s="198" t="s">
        <v>141</v>
      </c>
      <c r="L252" s="203">
        <v>10000</v>
      </c>
      <c r="M252" s="203">
        <v>10000</v>
      </c>
      <c r="N252" s="203">
        <v>10000</v>
      </c>
      <c r="O252" s="204">
        <f t="shared" si="96"/>
        <v>100</v>
      </c>
      <c r="P252" s="204">
        <f t="shared" si="106"/>
        <v>100</v>
      </c>
      <c r="Q252" s="204">
        <f t="shared" si="98"/>
        <v>100</v>
      </c>
    </row>
    <row r="253" spans="1:17" ht="15.75" x14ac:dyDescent="0.25">
      <c r="A253" s="177" t="s">
        <v>242</v>
      </c>
      <c r="B253" s="178">
        <v>1</v>
      </c>
      <c r="C253" s="178">
        <v>2</v>
      </c>
      <c r="D253" s="178">
        <v>3</v>
      </c>
      <c r="E253" s="178">
        <v>4</v>
      </c>
      <c r="F253" s="178" t="s">
        <v>135</v>
      </c>
      <c r="G253" s="178" t="s">
        <v>135</v>
      </c>
      <c r="H253" s="179" t="s">
        <v>135</v>
      </c>
      <c r="I253" s="177"/>
      <c r="J253" s="250" t="s">
        <v>243</v>
      </c>
      <c r="K253" s="251"/>
      <c r="L253" s="180">
        <f>SUM(L264,L259,L254,L269,L274,L279)</f>
        <v>241200</v>
      </c>
      <c r="M253" s="180">
        <f t="shared" ref="M253:N253" si="108">SUM(M264,M259,M254,M269,M274,M279)</f>
        <v>67200</v>
      </c>
      <c r="N253" s="180">
        <f t="shared" si="108"/>
        <v>67200</v>
      </c>
      <c r="O253" s="262">
        <f t="shared" si="96"/>
        <v>27.860696517412936</v>
      </c>
      <c r="P253" s="262">
        <f t="shared" si="106"/>
        <v>100</v>
      </c>
      <c r="Q253" s="262">
        <f t="shared" si="98"/>
        <v>27.860696517412936</v>
      </c>
    </row>
    <row r="254" spans="1:17" x14ac:dyDescent="0.2">
      <c r="A254" s="182" t="s">
        <v>244</v>
      </c>
      <c r="B254" s="183">
        <v>1</v>
      </c>
      <c r="C254" s="183"/>
      <c r="D254" s="183" t="s">
        <v>135</v>
      </c>
      <c r="E254" s="183"/>
      <c r="F254" s="183" t="s">
        <v>135</v>
      </c>
      <c r="G254" s="183" t="s">
        <v>135</v>
      </c>
      <c r="H254" s="184" t="s">
        <v>135</v>
      </c>
      <c r="I254" s="185">
        <v>421</v>
      </c>
      <c r="J254" s="186" t="s">
        <v>245</v>
      </c>
      <c r="K254" s="187"/>
      <c r="L254" s="188">
        <f>L255</f>
        <v>0</v>
      </c>
      <c r="M254" s="188">
        <f t="shared" ref="M254:N257" si="109">M255</f>
        <v>0</v>
      </c>
      <c r="N254" s="188">
        <f t="shared" si="109"/>
        <v>0</v>
      </c>
      <c r="O254" s="189"/>
      <c r="P254" s="189"/>
      <c r="Q254" s="189"/>
    </row>
    <row r="255" spans="1:17" x14ac:dyDescent="0.2">
      <c r="A255" s="190"/>
      <c r="B255" s="191"/>
      <c r="C255" s="191"/>
      <c r="D255" s="191"/>
      <c r="E255" s="191"/>
      <c r="F255" s="191"/>
      <c r="G255" s="191"/>
      <c r="H255" s="192"/>
      <c r="I255" s="193">
        <v>421</v>
      </c>
      <c r="J255" s="194" t="s">
        <v>432</v>
      </c>
      <c r="K255" s="195"/>
      <c r="L255" s="196">
        <f>L256</f>
        <v>0</v>
      </c>
      <c r="M255" s="196">
        <f t="shared" si="109"/>
        <v>0</v>
      </c>
      <c r="N255" s="196">
        <f t="shared" si="109"/>
        <v>0</v>
      </c>
      <c r="O255" s="197"/>
      <c r="P255" s="197"/>
      <c r="Q255" s="197"/>
    </row>
    <row r="256" spans="1:17" x14ac:dyDescent="0.2">
      <c r="A256" s="198"/>
      <c r="B256" s="208">
        <v>1</v>
      </c>
      <c r="C256" s="208"/>
      <c r="D256" s="208"/>
      <c r="E256" s="208"/>
      <c r="F256" s="208"/>
      <c r="G256" s="208"/>
      <c r="H256" s="209"/>
      <c r="I256" s="201"/>
      <c r="J256" s="202">
        <v>3</v>
      </c>
      <c r="K256" s="198" t="s">
        <v>18</v>
      </c>
      <c r="L256" s="203">
        <f>L257</f>
        <v>0</v>
      </c>
      <c r="M256" s="203">
        <f t="shared" si="109"/>
        <v>0</v>
      </c>
      <c r="N256" s="203">
        <f t="shared" si="109"/>
        <v>0</v>
      </c>
      <c r="O256" s="204"/>
      <c r="P256" s="204"/>
      <c r="Q256" s="204"/>
    </row>
    <row r="257" spans="1:17" x14ac:dyDescent="0.2">
      <c r="A257" s="198"/>
      <c r="B257" s="199">
        <v>1</v>
      </c>
      <c r="C257" s="199"/>
      <c r="D257" s="199"/>
      <c r="E257" s="199"/>
      <c r="F257" s="199"/>
      <c r="G257" s="199"/>
      <c r="H257" s="200"/>
      <c r="I257" s="201"/>
      <c r="J257" s="252">
        <v>35</v>
      </c>
      <c r="K257" s="198" t="s">
        <v>79</v>
      </c>
      <c r="L257" s="203">
        <f>L258</f>
        <v>0</v>
      </c>
      <c r="M257" s="203">
        <f t="shared" si="109"/>
        <v>0</v>
      </c>
      <c r="N257" s="203">
        <f t="shared" si="109"/>
        <v>0</v>
      </c>
      <c r="O257" s="204"/>
      <c r="P257" s="204"/>
      <c r="Q257" s="204"/>
    </row>
    <row r="258" spans="1:17" x14ac:dyDescent="0.2">
      <c r="A258" s="198"/>
      <c r="B258" s="207">
        <v>1</v>
      </c>
      <c r="C258" s="207"/>
      <c r="D258" s="199"/>
      <c r="E258" s="207"/>
      <c r="F258" s="199"/>
      <c r="G258" s="199"/>
      <c r="H258" s="200"/>
      <c r="I258" s="201"/>
      <c r="J258" s="252">
        <v>352</v>
      </c>
      <c r="K258" s="253" t="s">
        <v>246</v>
      </c>
      <c r="L258" s="203">
        <v>0</v>
      </c>
      <c r="M258" s="203">
        <v>0</v>
      </c>
      <c r="N258" s="203">
        <v>0</v>
      </c>
      <c r="O258" s="204"/>
      <c r="P258" s="204"/>
      <c r="Q258" s="204"/>
    </row>
    <row r="259" spans="1:17" x14ac:dyDescent="0.2">
      <c r="A259" s="182" t="s">
        <v>433</v>
      </c>
      <c r="B259" s="183">
        <v>1</v>
      </c>
      <c r="C259" s="183"/>
      <c r="D259" s="183" t="s">
        <v>135</v>
      </c>
      <c r="E259" s="183"/>
      <c r="F259" s="183" t="s">
        <v>135</v>
      </c>
      <c r="G259" s="183" t="s">
        <v>135</v>
      </c>
      <c r="H259" s="184" t="s">
        <v>135</v>
      </c>
      <c r="I259" s="185">
        <v>421</v>
      </c>
      <c r="J259" s="186" t="s">
        <v>434</v>
      </c>
      <c r="K259" s="187"/>
      <c r="L259" s="188">
        <f>L260</f>
        <v>37200</v>
      </c>
      <c r="M259" s="188">
        <f t="shared" ref="M259:N262" si="110">M260</f>
        <v>37200</v>
      </c>
      <c r="N259" s="188">
        <f t="shared" si="110"/>
        <v>37200</v>
      </c>
      <c r="O259" s="189">
        <f t="shared" ref="O259:O268" si="111">M259/L259*100</f>
        <v>100</v>
      </c>
      <c r="P259" s="189">
        <f t="shared" si="106"/>
        <v>100</v>
      </c>
      <c r="Q259" s="189">
        <f t="shared" ref="Q259:Q268" si="112">N259/L259*100</f>
        <v>100</v>
      </c>
    </row>
    <row r="260" spans="1:17" x14ac:dyDescent="0.2">
      <c r="A260" s="190"/>
      <c r="B260" s="191"/>
      <c r="C260" s="191"/>
      <c r="D260" s="191"/>
      <c r="E260" s="191"/>
      <c r="F260" s="191"/>
      <c r="G260" s="191"/>
      <c r="H260" s="192"/>
      <c r="I260" s="193">
        <v>421</v>
      </c>
      <c r="J260" s="194" t="s">
        <v>435</v>
      </c>
      <c r="K260" s="195"/>
      <c r="L260" s="196">
        <f>L261</f>
        <v>37200</v>
      </c>
      <c r="M260" s="196">
        <f t="shared" si="110"/>
        <v>37200</v>
      </c>
      <c r="N260" s="196">
        <f t="shared" si="110"/>
        <v>37200</v>
      </c>
      <c r="O260" s="197">
        <f t="shared" si="111"/>
        <v>100</v>
      </c>
      <c r="P260" s="197">
        <f t="shared" si="106"/>
        <v>100</v>
      </c>
      <c r="Q260" s="197">
        <f t="shared" si="112"/>
        <v>100</v>
      </c>
    </row>
    <row r="261" spans="1:17" x14ac:dyDescent="0.2">
      <c r="A261" s="198"/>
      <c r="B261" s="208">
        <v>1</v>
      </c>
      <c r="C261" s="208"/>
      <c r="D261" s="208"/>
      <c r="E261" s="208"/>
      <c r="F261" s="208"/>
      <c r="G261" s="208"/>
      <c r="H261" s="209"/>
      <c r="I261" s="201"/>
      <c r="J261" s="202">
        <v>3</v>
      </c>
      <c r="K261" s="198" t="s">
        <v>18</v>
      </c>
      <c r="L261" s="203">
        <f>L262</f>
        <v>37200</v>
      </c>
      <c r="M261" s="203">
        <f t="shared" si="110"/>
        <v>37200</v>
      </c>
      <c r="N261" s="203">
        <f t="shared" si="110"/>
        <v>37200</v>
      </c>
      <c r="O261" s="204">
        <f t="shared" si="111"/>
        <v>100</v>
      </c>
      <c r="P261" s="204">
        <f t="shared" si="106"/>
        <v>100</v>
      </c>
      <c r="Q261" s="204">
        <f t="shared" si="112"/>
        <v>100</v>
      </c>
    </row>
    <row r="262" spans="1:17" x14ac:dyDescent="0.2">
      <c r="A262" s="198"/>
      <c r="B262" s="199">
        <v>1</v>
      </c>
      <c r="C262" s="199"/>
      <c r="D262" s="199"/>
      <c r="E262" s="199"/>
      <c r="F262" s="199"/>
      <c r="G262" s="199"/>
      <c r="H262" s="200"/>
      <c r="I262" s="201"/>
      <c r="J262" s="252">
        <v>35</v>
      </c>
      <c r="K262" s="198" t="s">
        <v>79</v>
      </c>
      <c r="L262" s="203">
        <f>L263</f>
        <v>37200</v>
      </c>
      <c r="M262" s="203">
        <f t="shared" si="110"/>
        <v>37200</v>
      </c>
      <c r="N262" s="203">
        <f t="shared" si="110"/>
        <v>37200</v>
      </c>
      <c r="O262" s="204">
        <f t="shared" si="111"/>
        <v>100</v>
      </c>
      <c r="P262" s="204">
        <f t="shared" si="106"/>
        <v>100</v>
      </c>
      <c r="Q262" s="204">
        <f t="shared" si="112"/>
        <v>100</v>
      </c>
    </row>
    <row r="263" spans="1:17" x14ac:dyDescent="0.2">
      <c r="A263" s="198"/>
      <c r="B263" s="207">
        <v>1</v>
      </c>
      <c r="C263" s="207"/>
      <c r="D263" s="199"/>
      <c r="E263" s="207"/>
      <c r="F263" s="199"/>
      <c r="G263" s="199"/>
      <c r="H263" s="200"/>
      <c r="I263" s="201"/>
      <c r="J263" s="252">
        <v>352</v>
      </c>
      <c r="K263" s="253" t="s">
        <v>246</v>
      </c>
      <c r="L263" s="203">
        <v>37200</v>
      </c>
      <c r="M263" s="203">
        <v>37200</v>
      </c>
      <c r="N263" s="203">
        <v>37200</v>
      </c>
      <c r="O263" s="204">
        <f t="shared" si="111"/>
        <v>100</v>
      </c>
      <c r="P263" s="204">
        <f t="shared" si="106"/>
        <v>100</v>
      </c>
      <c r="Q263" s="204">
        <f t="shared" si="112"/>
        <v>100</v>
      </c>
    </row>
    <row r="264" spans="1:17" x14ac:dyDescent="0.2">
      <c r="A264" s="182" t="s">
        <v>487</v>
      </c>
      <c r="B264" s="183">
        <v>1</v>
      </c>
      <c r="C264" s="183"/>
      <c r="D264" s="183" t="s">
        <v>135</v>
      </c>
      <c r="E264" s="183"/>
      <c r="F264" s="183" t="s">
        <v>135</v>
      </c>
      <c r="G264" s="183" t="s">
        <v>135</v>
      </c>
      <c r="H264" s="184" t="s">
        <v>135</v>
      </c>
      <c r="I264" s="185">
        <v>421</v>
      </c>
      <c r="J264" s="186" t="s">
        <v>436</v>
      </c>
      <c r="K264" s="187"/>
      <c r="L264" s="188">
        <f>L265</f>
        <v>30000</v>
      </c>
      <c r="M264" s="188">
        <f t="shared" ref="M264:N267" si="113">M265</f>
        <v>30000</v>
      </c>
      <c r="N264" s="188">
        <f t="shared" si="113"/>
        <v>30000</v>
      </c>
      <c r="O264" s="189">
        <f t="shared" si="111"/>
        <v>100</v>
      </c>
      <c r="P264" s="189">
        <f t="shared" si="106"/>
        <v>100</v>
      </c>
      <c r="Q264" s="189">
        <f t="shared" si="112"/>
        <v>100</v>
      </c>
    </row>
    <row r="265" spans="1:17" x14ac:dyDescent="0.2">
      <c r="A265" s="190"/>
      <c r="B265" s="191"/>
      <c r="C265" s="191"/>
      <c r="D265" s="191"/>
      <c r="E265" s="191"/>
      <c r="F265" s="191"/>
      <c r="G265" s="191"/>
      <c r="H265" s="192"/>
      <c r="I265" s="193">
        <v>421</v>
      </c>
      <c r="J265" s="194" t="s">
        <v>435</v>
      </c>
      <c r="K265" s="195"/>
      <c r="L265" s="196">
        <f>L266</f>
        <v>30000</v>
      </c>
      <c r="M265" s="196">
        <f t="shared" si="113"/>
        <v>30000</v>
      </c>
      <c r="N265" s="196">
        <f t="shared" si="113"/>
        <v>30000</v>
      </c>
      <c r="O265" s="197">
        <f t="shared" si="111"/>
        <v>100</v>
      </c>
      <c r="P265" s="197">
        <f t="shared" si="106"/>
        <v>100</v>
      </c>
      <c r="Q265" s="197">
        <f t="shared" si="112"/>
        <v>100</v>
      </c>
    </row>
    <row r="266" spans="1:17" x14ac:dyDescent="0.2">
      <c r="A266" s="198"/>
      <c r="B266" s="208">
        <v>1</v>
      </c>
      <c r="C266" s="208"/>
      <c r="D266" s="208"/>
      <c r="E266" s="208"/>
      <c r="F266" s="208"/>
      <c r="G266" s="208"/>
      <c r="H266" s="209"/>
      <c r="I266" s="201"/>
      <c r="J266" s="202">
        <v>3</v>
      </c>
      <c r="K266" s="198" t="s">
        <v>18</v>
      </c>
      <c r="L266" s="203">
        <f>L267</f>
        <v>30000</v>
      </c>
      <c r="M266" s="203">
        <f t="shared" si="113"/>
        <v>30000</v>
      </c>
      <c r="N266" s="203">
        <f t="shared" si="113"/>
        <v>30000</v>
      </c>
      <c r="O266" s="204">
        <f t="shared" si="111"/>
        <v>100</v>
      </c>
      <c r="P266" s="204">
        <f t="shared" si="106"/>
        <v>100</v>
      </c>
      <c r="Q266" s="204">
        <f t="shared" si="112"/>
        <v>100</v>
      </c>
    </row>
    <row r="267" spans="1:17" x14ac:dyDescent="0.2">
      <c r="A267" s="198"/>
      <c r="B267" s="199">
        <v>1</v>
      </c>
      <c r="C267" s="199"/>
      <c r="D267" s="199"/>
      <c r="E267" s="199"/>
      <c r="F267" s="199"/>
      <c r="G267" s="199"/>
      <c r="H267" s="200"/>
      <c r="I267" s="201"/>
      <c r="J267" s="252">
        <v>35</v>
      </c>
      <c r="K267" s="198" t="s">
        <v>79</v>
      </c>
      <c r="L267" s="203">
        <f>L268</f>
        <v>30000</v>
      </c>
      <c r="M267" s="203">
        <f t="shared" si="113"/>
        <v>30000</v>
      </c>
      <c r="N267" s="203">
        <f t="shared" si="113"/>
        <v>30000</v>
      </c>
      <c r="O267" s="204">
        <f t="shared" si="111"/>
        <v>100</v>
      </c>
      <c r="P267" s="204">
        <f t="shared" si="106"/>
        <v>100</v>
      </c>
      <c r="Q267" s="204">
        <f t="shared" si="112"/>
        <v>100</v>
      </c>
    </row>
    <row r="268" spans="1:17" x14ac:dyDescent="0.2">
      <c r="A268" s="198"/>
      <c r="B268" s="207">
        <v>1</v>
      </c>
      <c r="C268" s="207"/>
      <c r="D268" s="199"/>
      <c r="E268" s="207"/>
      <c r="F268" s="199"/>
      <c r="G268" s="199"/>
      <c r="H268" s="200"/>
      <c r="I268" s="201"/>
      <c r="J268" s="252">
        <v>352</v>
      </c>
      <c r="K268" s="253" t="s">
        <v>246</v>
      </c>
      <c r="L268" s="203">
        <v>30000</v>
      </c>
      <c r="M268" s="203">
        <v>30000</v>
      </c>
      <c r="N268" s="203">
        <v>30000</v>
      </c>
      <c r="O268" s="204">
        <f t="shared" si="111"/>
        <v>100</v>
      </c>
      <c r="P268" s="204">
        <f t="shared" si="106"/>
        <v>100</v>
      </c>
      <c r="Q268" s="204">
        <f t="shared" si="112"/>
        <v>100</v>
      </c>
    </row>
    <row r="269" spans="1:17" x14ac:dyDescent="0.2">
      <c r="A269" s="182" t="s">
        <v>487</v>
      </c>
      <c r="B269" s="183">
        <v>1</v>
      </c>
      <c r="C269" s="183"/>
      <c r="D269" s="183" t="s">
        <v>135</v>
      </c>
      <c r="E269" s="183"/>
      <c r="F269" s="183" t="s">
        <v>135</v>
      </c>
      <c r="G269" s="183" t="s">
        <v>135</v>
      </c>
      <c r="H269" s="184" t="s">
        <v>135</v>
      </c>
      <c r="I269" s="185">
        <v>421</v>
      </c>
      <c r="J269" s="186" t="s">
        <v>488</v>
      </c>
      <c r="K269" s="187"/>
      <c r="L269" s="188">
        <f>L270</f>
        <v>100000</v>
      </c>
      <c r="M269" s="188">
        <f t="shared" ref="M269:N272" si="114">M270</f>
        <v>0</v>
      </c>
      <c r="N269" s="188">
        <f t="shared" si="114"/>
        <v>0</v>
      </c>
      <c r="O269" s="189"/>
      <c r="P269" s="189"/>
      <c r="Q269" s="189"/>
    </row>
    <row r="270" spans="1:17" x14ac:dyDescent="0.2">
      <c r="A270" s="190"/>
      <c r="B270" s="191"/>
      <c r="C270" s="191"/>
      <c r="D270" s="191"/>
      <c r="E270" s="191"/>
      <c r="F270" s="191"/>
      <c r="G270" s="191"/>
      <c r="H270" s="192"/>
      <c r="I270" s="193">
        <v>421</v>
      </c>
      <c r="J270" s="194" t="s">
        <v>435</v>
      </c>
      <c r="K270" s="195"/>
      <c r="L270" s="196">
        <f>L271</f>
        <v>100000</v>
      </c>
      <c r="M270" s="196">
        <f t="shared" si="114"/>
        <v>0</v>
      </c>
      <c r="N270" s="196">
        <f t="shared" si="114"/>
        <v>0</v>
      </c>
      <c r="O270" s="197"/>
      <c r="P270" s="197"/>
      <c r="Q270" s="197"/>
    </row>
    <row r="271" spans="1:17" x14ac:dyDescent="0.2">
      <c r="A271" s="198"/>
      <c r="B271" s="208">
        <v>1</v>
      </c>
      <c r="C271" s="208"/>
      <c r="D271" s="208"/>
      <c r="E271" s="208"/>
      <c r="F271" s="208"/>
      <c r="G271" s="208"/>
      <c r="H271" s="209"/>
      <c r="I271" s="201"/>
      <c r="J271" s="202">
        <v>3</v>
      </c>
      <c r="K271" s="198" t="s">
        <v>18</v>
      </c>
      <c r="L271" s="203">
        <f>L272</f>
        <v>100000</v>
      </c>
      <c r="M271" s="203">
        <f t="shared" si="114"/>
        <v>0</v>
      </c>
      <c r="N271" s="203">
        <f t="shared" si="114"/>
        <v>0</v>
      </c>
      <c r="O271" s="204"/>
      <c r="P271" s="204"/>
      <c r="Q271" s="204"/>
    </row>
    <row r="272" spans="1:17" x14ac:dyDescent="0.2">
      <c r="A272" s="198"/>
      <c r="B272" s="199">
        <v>1</v>
      </c>
      <c r="C272" s="199"/>
      <c r="D272" s="199"/>
      <c r="E272" s="199"/>
      <c r="F272" s="199"/>
      <c r="G272" s="199"/>
      <c r="H272" s="200"/>
      <c r="I272" s="201"/>
      <c r="J272" s="252">
        <v>35</v>
      </c>
      <c r="K272" s="198" t="s">
        <v>79</v>
      </c>
      <c r="L272" s="203">
        <f>L273</f>
        <v>100000</v>
      </c>
      <c r="M272" s="203">
        <f t="shared" si="114"/>
        <v>0</v>
      </c>
      <c r="N272" s="203">
        <f t="shared" si="114"/>
        <v>0</v>
      </c>
      <c r="O272" s="204"/>
      <c r="P272" s="204"/>
      <c r="Q272" s="204"/>
    </row>
    <row r="273" spans="1:17" x14ac:dyDescent="0.2">
      <c r="A273" s="198"/>
      <c r="B273" s="207">
        <v>1</v>
      </c>
      <c r="C273" s="207"/>
      <c r="D273" s="199"/>
      <c r="E273" s="207"/>
      <c r="F273" s="199"/>
      <c r="G273" s="199"/>
      <c r="H273" s="200"/>
      <c r="I273" s="201"/>
      <c r="J273" s="252">
        <v>352</v>
      </c>
      <c r="K273" s="253" t="s">
        <v>246</v>
      </c>
      <c r="L273" s="203">
        <v>100000</v>
      </c>
      <c r="M273" s="203">
        <v>0</v>
      </c>
      <c r="N273" s="203">
        <v>0</v>
      </c>
      <c r="O273" s="204"/>
      <c r="P273" s="204"/>
      <c r="Q273" s="204"/>
    </row>
    <row r="274" spans="1:17" x14ac:dyDescent="0.2">
      <c r="A274" s="182" t="s">
        <v>487</v>
      </c>
      <c r="B274" s="183">
        <v>1</v>
      </c>
      <c r="C274" s="183"/>
      <c r="D274" s="183" t="s">
        <v>135</v>
      </c>
      <c r="E274" s="183"/>
      <c r="F274" s="183" t="s">
        <v>135</v>
      </c>
      <c r="G274" s="183" t="s">
        <v>135</v>
      </c>
      <c r="H274" s="184" t="s">
        <v>135</v>
      </c>
      <c r="I274" s="185">
        <v>421</v>
      </c>
      <c r="J274" s="186" t="s">
        <v>489</v>
      </c>
      <c r="K274" s="187"/>
      <c r="L274" s="188">
        <f>L275</f>
        <v>70000</v>
      </c>
      <c r="M274" s="188">
        <f t="shared" ref="M274:N275" si="115">M275</f>
        <v>0</v>
      </c>
      <c r="N274" s="188">
        <f t="shared" si="115"/>
        <v>0</v>
      </c>
      <c r="O274" s="189"/>
      <c r="P274" s="189"/>
      <c r="Q274" s="189"/>
    </row>
    <row r="275" spans="1:17" x14ac:dyDescent="0.2">
      <c r="A275" s="190"/>
      <c r="B275" s="191"/>
      <c r="C275" s="191"/>
      <c r="D275" s="191"/>
      <c r="E275" s="191"/>
      <c r="F275" s="191"/>
      <c r="G275" s="191"/>
      <c r="H275" s="192"/>
      <c r="I275" s="193">
        <v>421</v>
      </c>
      <c r="J275" s="194" t="s">
        <v>435</v>
      </c>
      <c r="K275" s="195"/>
      <c r="L275" s="196">
        <f>L276</f>
        <v>70000</v>
      </c>
      <c r="M275" s="196">
        <f t="shared" si="115"/>
        <v>0</v>
      </c>
      <c r="N275" s="196">
        <f t="shared" si="115"/>
        <v>0</v>
      </c>
      <c r="O275" s="197"/>
      <c r="P275" s="197"/>
      <c r="Q275" s="197"/>
    </row>
    <row r="276" spans="1:17" x14ac:dyDescent="0.2">
      <c r="A276" s="198"/>
      <c r="B276" s="208">
        <v>1</v>
      </c>
      <c r="C276" s="208"/>
      <c r="D276" s="208"/>
      <c r="E276" s="208"/>
      <c r="F276" s="208"/>
      <c r="G276" s="208"/>
      <c r="H276" s="209"/>
      <c r="I276" s="201"/>
      <c r="J276" s="202">
        <v>3</v>
      </c>
      <c r="K276" s="198" t="s">
        <v>18</v>
      </c>
      <c r="L276" s="203">
        <v>70000</v>
      </c>
      <c r="M276" s="203">
        <v>0</v>
      </c>
      <c r="N276" s="203">
        <v>0</v>
      </c>
      <c r="O276" s="204"/>
      <c r="P276" s="204"/>
      <c r="Q276" s="204"/>
    </row>
    <row r="277" spans="1:17" x14ac:dyDescent="0.2">
      <c r="A277" s="198"/>
      <c r="B277" s="199">
        <v>1</v>
      </c>
      <c r="C277" s="199"/>
      <c r="D277" s="199"/>
      <c r="E277" s="199"/>
      <c r="F277" s="199"/>
      <c r="G277" s="199"/>
      <c r="H277" s="200"/>
      <c r="I277" s="201"/>
      <c r="J277" s="252">
        <v>36</v>
      </c>
      <c r="K277" s="198" t="s">
        <v>79</v>
      </c>
      <c r="L277" s="203">
        <v>70000</v>
      </c>
      <c r="M277" s="203">
        <v>0</v>
      </c>
      <c r="N277" s="203">
        <v>0</v>
      </c>
      <c r="O277" s="204"/>
      <c r="P277" s="204"/>
      <c r="Q277" s="204"/>
    </row>
    <row r="278" spans="1:17" x14ac:dyDescent="0.2">
      <c r="A278" s="198"/>
      <c r="B278" s="207">
        <v>1</v>
      </c>
      <c r="C278" s="207"/>
      <c r="D278" s="199"/>
      <c r="E278" s="207"/>
      <c r="F278" s="199"/>
      <c r="G278" s="199"/>
      <c r="H278" s="200"/>
      <c r="I278" s="201"/>
      <c r="J278" s="252">
        <v>366</v>
      </c>
      <c r="K278" s="253" t="s">
        <v>246</v>
      </c>
      <c r="L278" s="203">
        <v>70000</v>
      </c>
      <c r="M278" s="203">
        <v>0</v>
      </c>
      <c r="N278" s="203">
        <v>0</v>
      </c>
      <c r="O278" s="204"/>
      <c r="P278" s="204"/>
      <c r="Q278" s="204"/>
    </row>
    <row r="279" spans="1:17" x14ac:dyDescent="0.2">
      <c r="A279" s="182" t="s">
        <v>487</v>
      </c>
      <c r="B279" s="183">
        <v>1</v>
      </c>
      <c r="C279" s="183"/>
      <c r="D279" s="183" t="s">
        <v>135</v>
      </c>
      <c r="E279" s="183"/>
      <c r="F279" s="183" t="s">
        <v>135</v>
      </c>
      <c r="G279" s="183" t="s">
        <v>135</v>
      </c>
      <c r="H279" s="184" t="s">
        <v>135</v>
      </c>
      <c r="I279" s="185">
        <v>421</v>
      </c>
      <c r="J279" s="186" t="s">
        <v>509</v>
      </c>
      <c r="K279" s="187"/>
      <c r="L279" s="188">
        <f>L280</f>
        <v>4000</v>
      </c>
      <c r="M279" s="188">
        <f t="shared" ref="M279:N280" si="116">M280</f>
        <v>0</v>
      </c>
      <c r="N279" s="188">
        <f t="shared" si="116"/>
        <v>0</v>
      </c>
      <c r="O279" s="189"/>
      <c r="P279" s="189"/>
      <c r="Q279" s="189"/>
    </row>
    <row r="280" spans="1:17" x14ac:dyDescent="0.2">
      <c r="A280" s="190"/>
      <c r="B280" s="191"/>
      <c r="C280" s="191"/>
      <c r="D280" s="191"/>
      <c r="E280" s="191"/>
      <c r="F280" s="191"/>
      <c r="G280" s="191"/>
      <c r="H280" s="192"/>
      <c r="I280" s="193">
        <v>421</v>
      </c>
      <c r="J280" s="194" t="s">
        <v>435</v>
      </c>
      <c r="K280" s="195"/>
      <c r="L280" s="196">
        <f>L281</f>
        <v>4000</v>
      </c>
      <c r="M280" s="196">
        <f t="shared" si="116"/>
        <v>0</v>
      </c>
      <c r="N280" s="196">
        <f t="shared" si="116"/>
        <v>0</v>
      </c>
      <c r="O280" s="197"/>
      <c r="P280" s="197"/>
      <c r="Q280" s="197"/>
    </row>
    <row r="281" spans="1:17" x14ac:dyDescent="0.2">
      <c r="A281" s="198"/>
      <c r="B281" s="208">
        <v>1</v>
      </c>
      <c r="C281" s="208"/>
      <c r="D281" s="208"/>
      <c r="E281" s="208"/>
      <c r="F281" s="208"/>
      <c r="G281" s="208"/>
      <c r="H281" s="209"/>
      <c r="I281" s="201"/>
      <c r="J281" s="202">
        <v>3</v>
      </c>
      <c r="K281" s="198" t="s">
        <v>18</v>
      </c>
      <c r="L281" s="203">
        <v>4000</v>
      </c>
      <c r="M281" s="203">
        <v>0</v>
      </c>
      <c r="N281" s="203">
        <v>0</v>
      </c>
      <c r="O281" s="204"/>
      <c r="P281" s="204"/>
      <c r="Q281" s="204"/>
    </row>
    <row r="282" spans="1:17" x14ac:dyDescent="0.2">
      <c r="A282" s="198"/>
      <c r="B282" s="199">
        <v>1</v>
      </c>
      <c r="C282" s="199"/>
      <c r="D282" s="199"/>
      <c r="E282" s="199"/>
      <c r="F282" s="199"/>
      <c r="G282" s="199"/>
      <c r="H282" s="200"/>
      <c r="I282" s="201"/>
      <c r="J282" s="252">
        <v>36</v>
      </c>
      <c r="K282" s="198" t="s">
        <v>79</v>
      </c>
      <c r="L282" s="203">
        <v>4000</v>
      </c>
      <c r="M282" s="203">
        <v>0</v>
      </c>
      <c r="N282" s="203">
        <v>0</v>
      </c>
      <c r="O282" s="204"/>
      <c r="P282" s="204"/>
      <c r="Q282" s="204"/>
    </row>
    <row r="283" spans="1:17" x14ac:dyDescent="0.2">
      <c r="A283" s="198"/>
      <c r="B283" s="207">
        <v>1</v>
      </c>
      <c r="C283" s="207"/>
      <c r="D283" s="199"/>
      <c r="E283" s="207"/>
      <c r="F283" s="199"/>
      <c r="G283" s="199"/>
      <c r="H283" s="200"/>
      <c r="I283" s="201"/>
      <c r="J283" s="252">
        <v>366</v>
      </c>
      <c r="K283" s="253" t="s">
        <v>246</v>
      </c>
      <c r="L283" s="203">
        <v>4000</v>
      </c>
      <c r="M283" s="203">
        <v>0</v>
      </c>
      <c r="N283" s="203">
        <v>0</v>
      </c>
      <c r="O283" s="204"/>
      <c r="P283" s="204"/>
      <c r="Q283" s="204"/>
    </row>
    <row r="284" spans="1:17" ht="15.75" x14ac:dyDescent="0.25">
      <c r="A284" s="177" t="s">
        <v>247</v>
      </c>
      <c r="B284" s="178">
        <v>1</v>
      </c>
      <c r="C284" s="178">
        <v>2</v>
      </c>
      <c r="D284" s="178">
        <v>3</v>
      </c>
      <c r="E284" s="178">
        <v>4</v>
      </c>
      <c r="F284" s="178" t="s">
        <v>135</v>
      </c>
      <c r="G284" s="178" t="s">
        <v>135</v>
      </c>
      <c r="H284" s="179" t="s">
        <v>135</v>
      </c>
      <c r="I284" s="177"/>
      <c r="J284" s="250" t="s">
        <v>248</v>
      </c>
      <c r="K284" s="251"/>
      <c r="L284" s="180">
        <f>L285+L290+L295+L300+L306+L311+L316</f>
        <v>2280000</v>
      </c>
      <c r="M284" s="180">
        <f t="shared" ref="M284:N284" si="117">M285+M290+M295+M300+M306+M311+M316</f>
        <v>1590000</v>
      </c>
      <c r="N284" s="180">
        <f t="shared" si="117"/>
        <v>1590000</v>
      </c>
      <c r="O284" s="181">
        <f t="shared" ref="O284:O316" si="118">M284/L284*100</f>
        <v>69.73684210526315</v>
      </c>
      <c r="P284" s="181">
        <f t="shared" ref="P284:P325" si="119">N284/M284*100</f>
        <v>100</v>
      </c>
      <c r="Q284" s="181">
        <f t="shared" ref="Q284:Q310" si="120">N284/L284*100</f>
        <v>69.73684210526315</v>
      </c>
    </row>
    <row r="285" spans="1:17" x14ac:dyDescent="0.2">
      <c r="A285" s="182" t="s">
        <v>249</v>
      </c>
      <c r="B285" s="183">
        <v>1</v>
      </c>
      <c r="C285" s="183"/>
      <c r="D285" s="183" t="s">
        <v>135</v>
      </c>
      <c r="E285" s="183"/>
      <c r="F285" s="183" t="s">
        <v>135</v>
      </c>
      <c r="G285" s="183" t="s">
        <v>135</v>
      </c>
      <c r="H285" s="184" t="s">
        <v>135</v>
      </c>
      <c r="I285" s="185">
        <v>421</v>
      </c>
      <c r="J285" s="186" t="s">
        <v>250</v>
      </c>
      <c r="K285" s="187"/>
      <c r="L285" s="188">
        <f>L287</f>
        <v>600000</v>
      </c>
      <c r="M285" s="188">
        <f t="shared" ref="M285:N285" si="121">M287</f>
        <v>400000</v>
      </c>
      <c r="N285" s="188">
        <f t="shared" si="121"/>
        <v>400000</v>
      </c>
      <c r="O285" s="189">
        <f t="shared" si="118"/>
        <v>66.666666666666657</v>
      </c>
      <c r="P285" s="189">
        <f t="shared" si="119"/>
        <v>100</v>
      </c>
      <c r="Q285" s="189">
        <f t="shared" si="120"/>
        <v>66.666666666666657</v>
      </c>
    </row>
    <row r="286" spans="1:17" x14ac:dyDescent="0.2">
      <c r="A286" s="190"/>
      <c r="B286" s="191"/>
      <c r="C286" s="191"/>
      <c r="D286" s="191"/>
      <c r="E286" s="191"/>
      <c r="F286" s="191"/>
      <c r="G286" s="191"/>
      <c r="H286" s="192"/>
      <c r="I286" s="193">
        <v>421</v>
      </c>
      <c r="J286" s="194" t="s">
        <v>251</v>
      </c>
      <c r="K286" s="195"/>
      <c r="L286" s="196">
        <f>L287</f>
        <v>600000</v>
      </c>
      <c r="M286" s="196">
        <f t="shared" ref="M286:N288" si="122">M287</f>
        <v>400000</v>
      </c>
      <c r="N286" s="196">
        <f t="shared" si="122"/>
        <v>400000</v>
      </c>
      <c r="O286" s="197">
        <f t="shared" si="118"/>
        <v>66.666666666666657</v>
      </c>
      <c r="P286" s="197">
        <f t="shared" si="119"/>
        <v>100</v>
      </c>
      <c r="Q286" s="197">
        <f t="shared" si="120"/>
        <v>66.666666666666657</v>
      </c>
    </row>
    <row r="287" spans="1:17" x14ac:dyDescent="0.2">
      <c r="A287" s="198"/>
      <c r="B287" s="207"/>
      <c r="C287" s="207"/>
      <c r="D287" s="199"/>
      <c r="E287" s="207"/>
      <c r="F287" s="199"/>
      <c r="G287" s="199"/>
      <c r="H287" s="200"/>
      <c r="I287" s="201"/>
      <c r="J287" s="252">
        <v>3</v>
      </c>
      <c r="K287" s="198" t="s">
        <v>18</v>
      </c>
      <c r="L287" s="203">
        <f>L288</f>
        <v>600000</v>
      </c>
      <c r="M287" s="203">
        <f t="shared" si="122"/>
        <v>400000</v>
      </c>
      <c r="N287" s="203">
        <f t="shared" si="122"/>
        <v>400000</v>
      </c>
      <c r="O287" s="204">
        <f t="shared" si="118"/>
        <v>66.666666666666657</v>
      </c>
      <c r="P287" s="204">
        <f t="shared" si="119"/>
        <v>100</v>
      </c>
      <c r="Q287" s="204">
        <f t="shared" si="120"/>
        <v>66.666666666666657</v>
      </c>
    </row>
    <row r="288" spans="1:17" x14ac:dyDescent="0.2">
      <c r="A288" s="198"/>
      <c r="B288" s="207">
        <v>1</v>
      </c>
      <c r="C288" s="207"/>
      <c r="D288" s="199"/>
      <c r="E288" s="207"/>
      <c r="F288" s="199"/>
      <c r="G288" s="199"/>
      <c r="H288" s="200"/>
      <c r="I288" s="201"/>
      <c r="J288" s="252">
        <v>37</v>
      </c>
      <c r="K288" s="198" t="s">
        <v>252</v>
      </c>
      <c r="L288" s="203">
        <f>L289</f>
        <v>600000</v>
      </c>
      <c r="M288" s="203">
        <f t="shared" si="122"/>
        <v>400000</v>
      </c>
      <c r="N288" s="203">
        <f t="shared" si="122"/>
        <v>400000</v>
      </c>
      <c r="O288" s="204">
        <f t="shared" si="118"/>
        <v>66.666666666666657</v>
      </c>
      <c r="P288" s="204">
        <f t="shared" si="119"/>
        <v>100</v>
      </c>
      <c r="Q288" s="204">
        <f t="shared" si="120"/>
        <v>66.666666666666657</v>
      </c>
    </row>
    <row r="289" spans="1:17" x14ac:dyDescent="0.2">
      <c r="A289" s="198"/>
      <c r="B289" s="207">
        <v>1</v>
      </c>
      <c r="C289" s="207"/>
      <c r="D289" s="199"/>
      <c r="E289" s="207"/>
      <c r="F289" s="199"/>
      <c r="G289" s="199"/>
      <c r="H289" s="200"/>
      <c r="I289" s="201"/>
      <c r="J289" s="252">
        <v>372</v>
      </c>
      <c r="K289" s="198" t="s">
        <v>82</v>
      </c>
      <c r="L289" s="203">
        <v>600000</v>
      </c>
      <c r="M289" s="203">
        <v>400000</v>
      </c>
      <c r="N289" s="203">
        <v>400000</v>
      </c>
      <c r="O289" s="204">
        <f t="shared" si="118"/>
        <v>66.666666666666657</v>
      </c>
      <c r="P289" s="204">
        <f t="shared" si="119"/>
        <v>100</v>
      </c>
      <c r="Q289" s="204">
        <f t="shared" si="120"/>
        <v>66.666666666666657</v>
      </c>
    </row>
    <row r="290" spans="1:17" x14ac:dyDescent="0.2">
      <c r="A290" s="182" t="s">
        <v>253</v>
      </c>
      <c r="B290" s="183">
        <v>1</v>
      </c>
      <c r="C290" s="183"/>
      <c r="D290" s="183" t="s">
        <v>135</v>
      </c>
      <c r="E290" s="183"/>
      <c r="F290" s="183" t="s">
        <v>135</v>
      </c>
      <c r="G290" s="183" t="s">
        <v>135</v>
      </c>
      <c r="H290" s="184" t="s">
        <v>135</v>
      </c>
      <c r="I290" s="185">
        <v>92</v>
      </c>
      <c r="J290" s="186" t="s">
        <v>254</v>
      </c>
      <c r="K290" s="187"/>
      <c r="L290" s="188">
        <f>L291</f>
        <v>350000</v>
      </c>
      <c r="M290" s="188">
        <f t="shared" ref="M290:N293" si="123">M291</f>
        <v>260000</v>
      </c>
      <c r="N290" s="188">
        <f t="shared" si="123"/>
        <v>260000</v>
      </c>
      <c r="O290" s="189">
        <f t="shared" si="118"/>
        <v>74.285714285714292</v>
      </c>
      <c r="P290" s="189">
        <f t="shared" si="119"/>
        <v>100</v>
      </c>
      <c r="Q290" s="189">
        <f t="shared" si="120"/>
        <v>74.285714285714292</v>
      </c>
    </row>
    <row r="291" spans="1:17" x14ac:dyDescent="0.2">
      <c r="A291" s="190"/>
      <c r="B291" s="191"/>
      <c r="C291" s="191"/>
      <c r="D291" s="191"/>
      <c r="E291" s="191"/>
      <c r="F291" s="191"/>
      <c r="G291" s="191"/>
      <c r="H291" s="192"/>
      <c r="I291" s="193">
        <v>92</v>
      </c>
      <c r="J291" s="194" t="s">
        <v>255</v>
      </c>
      <c r="K291" s="195"/>
      <c r="L291" s="196">
        <f>L292</f>
        <v>350000</v>
      </c>
      <c r="M291" s="196">
        <f t="shared" si="123"/>
        <v>260000</v>
      </c>
      <c r="N291" s="196">
        <f t="shared" si="123"/>
        <v>260000</v>
      </c>
      <c r="O291" s="197">
        <f t="shared" si="118"/>
        <v>74.285714285714292</v>
      </c>
      <c r="P291" s="197">
        <f t="shared" si="119"/>
        <v>100</v>
      </c>
      <c r="Q291" s="197">
        <f t="shared" si="120"/>
        <v>74.285714285714292</v>
      </c>
    </row>
    <row r="292" spans="1:17" x14ac:dyDescent="0.2">
      <c r="A292" s="198"/>
      <c r="B292" s="207"/>
      <c r="C292" s="207"/>
      <c r="D292" s="199"/>
      <c r="E292" s="207"/>
      <c r="F292" s="199"/>
      <c r="G292" s="199"/>
      <c r="H292" s="200"/>
      <c r="I292" s="201"/>
      <c r="J292" s="252">
        <v>3</v>
      </c>
      <c r="K292" s="198" t="s">
        <v>18</v>
      </c>
      <c r="L292" s="203">
        <f>L293</f>
        <v>350000</v>
      </c>
      <c r="M292" s="203">
        <f t="shared" si="123"/>
        <v>260000</v>
      </c>
      <c r="N292" s="203">
        <f t="shared" si="123"/>
        <v>260000</v>
      </c>
      <c r="O292" s="248">
        <f t="shared" si="118"/>
        <v>74.285714285714292</v>
      </c>
      <c r="P292" s="204">
        <f t="shared" si="119"/>
        <v>100</v>
      </c>
      <c r="Q292" s="204">
        <f t="shared" si="120"/>
        <v>74.285714285714292</v>
      </c>
    </row>
    <row r="293" spans="1:17" x14ac:dyDescent="0.2">
      <c r="A293" s="198"/>
      <c r="B293" s="207">
        <v>1</v>
      </c>
      <c r="C293" s="207"/>
      <c r="D293" s="199"/>
      <c r="E293" s="207"/>
      <c r="F293" s="199"/>
      <c r="G293" s="199"/>
      <c r="H293" s="200"/>
      <c r="I293" s="201"/>
      <c r="J293" s="252">
        <v>37</v>
      </c>
      <c r="K293" s="198" t="s">
        <v>252</v>
      </c>
      <c r="L293" s="203">
        <f>L294</f>
        <v>350000</v>
      </c>
      <c r="M293" s="203">
        <f t="shared" si="123"/>
        <v>260000</v>
      </c>
      <c r="N293" s="203">
        <f t="shared" si="123"/>
        <v>260000</v>
      </c>
      <c r="O293" s="248">
        <f t="shared" si="118"/>
        <v>74.285714285714292</v>
      </c>
      <c r="P293" s="204">
        <f t="shared" si="119"/>
        <v>100</v>
      </c>
      <c r="Q293" s="204">
        <f t="shared" si="120"/>
        <v>74.285714285714292</v>
      </c>
    </row>
    <row r="294" spans="1:17" x14ac:dyDescent="0.2">
      <c r="A294" s="198"/>
      <c r="B294" s="207">
        <v>1</v>
      </c>
      <c r="C294" s="207"/>
      <c r="D294" s="199"/>
      <c r="E294" s="207"/>
      <c r="F294" s="199"/>
      <c r="G294" s="199"/>
      <c r="H294" s="200"/>
      <c r="I294" s="201"/>
      <c r="J294" s="252">
        <v>372</v>
      </c>
      <c r="K294" s="198" t="s">
        <v>82</v>
      </c>
      <c r="L294" s="203">
        <v>350000</v>
      </c>
      <c r="M294" s="203">
        <v>260000</v>
      </c>
      <c r="N294" s="203">
        <v>260000</v>
      </c>
      <c r="O294" s="248">
        <f t="shared" si="118"/>
        <v>74.285714285714292</v>
      </c>
      <c r="P294" s="204">
        <f t="shared" si="119"/>
        <v>100</v>
      </c>
      <c r="Q294" s="204">
        <f t="shared" si="120"/>
        <v>74.285714285714292</v>
      </c>
    </row>
    <row r="295" spans="1:17" x14ac:dyDescent="0.2">
      <c r="A295" s="182" t="s">
        <v>253</v>
      </c>
      <c r="B295" s="183">
        <v>1</v>
      </c>
      <c r="C295" s="183"/>
      <c r="D295" s="183" t="s">
        <v>135</v>
      </c>
      <c r="E295" s="183"/>
      <c r="F295" s="183" t="s">
        <v>135</v>
      </c>
      <c r="G295" s="183" t="s">
        <v>135</v>
      </c>
      <c r="H295" s="184" t="s">
        <v>135</v>
      </c>
      <c r="I295" s="185">
        <v>92</v>
      </c>
      <c r="J295" s="186" t="s">
        <v>437</v>
      </c>
      <c r="K295" s="187"/>
      <c r="L295" s="188">
        <f>L296</f>
        <v>250000</v>
      </c>
      <c r="M295" s="188">
        <f t="shared" ref="M295:N298" si="124">M296</f>
        <v>100000</v>
      </c>
      <c r="N295" s="188">
        <f t="shared" si="124"/>
        <v>100000</v>
      </c>
      <c r="O295" s="189">
        <f t="shared" si="118"/>
        <v>40</v>
      </c>
      <c r="P295" s="189">
        <f t="shared" si="119"/>
        <v>100</v>
      </c>
      <c r="Q295" s="189">
        <f t="shared" si="120"/>
        <v>40</v>
      </c>
    </row>
    <row r="296" spans="1:17" x14ac:dyDescent="0.2">
      <c r="A296" s="190"/>
      <c r="B296" s="191"/>
      <c r="C296" s="191"/>
      <c r="D296" s="191"/>
      <c r="E296" s="191"/>
      <c r="F296" s="191"/>
      <c r="G296" s="191"/>
      <c r="H296" s="192"/>
      <c r="I296" s="193">
        <v>92</v>
      </c>
      <c r="J296" s="194" t="s">
        <v>255</v>
      </c>
      <c r="K296" s="195"/>
      <c r="L296" s="196">
        <f>L297</f>
        <v>250000</v>
      </c>
      <c r="M296" s="196">
        <f t="shared" si="124"/>
        <v>100000</v>
      </c>
      <c r="N296" s="196">
        <f t="shared" si="124"/>
        <v>100000</v>
      </c>
      <c r="O296" s="197">
        <f t="shared" si="118"/>
        <v>40</v>
      </c>
      <c r="P296" s="197">
        <f t="shared" si="119"/>
        <v>100</v>
      </c>
      <c r="Q296" s="197">
        <f t="shared" si="120"/>
        <v>40</v>
      </c>
    </row>
    <row r="297" spans="1:17" x14ac:dyDescent="0.2">
      <c r="A297" s="198"/>
      <c r="B297" s="207"/>
      <c r="C297" s="207"/>
      <c r="D297" s="199"/>
      <c r="E297" s="207"/>
      <c r="F297" s="199"/>
      <c r="G297" s="199"/>
      <c r="H297" s="200"/>
      <c r="I297" s="201"/>
      <c r="J297" s="252">
        <v>3</v>
      </c>
      <c r="K297" s="198" t="s">
        <v>18</v>
      </c>
      <c r="L297" s="203">
        <f>L298</f>
        <v>250000</v>
      </c>
      <c r="M297" s="203">
        <f t="shared" si="124"/>
        <v>100000</v>
      </c>
      <c r="N297" s="203">
        <f t="shared" si="124"/>
        <v>100000</v>
      </c>
      <c r="O297" s="248">
        <f t="shared" si="118"/>
        <v>40</v>
      </c>
      <c r="P297" s="204">
        <f t="shared" si="119"/>
        <v>100</v>
      </c>
      <c r="Q297" s="204">
        <f t="shared" si="120"/>
        <v>40</v>
      </c>
    </row>
    <row r="298" spans="1:17" x14ac:dyDescent="0.2">
      <c r="A298" s="198"/>
      <c r="B298" s="207">
        <v>1</v>
      </c>
      <c r="C298" s="207"/>
      <c r="D298" s="199"/>
      <c r="E298" s="207"/>
      <c r="F298" s="199"/>
      <c r="G298" s="199"/>
      <c r="H298" s="200"/>
      <c r="I298" s="201"/>
      <c r="J298" s="252">
        <v>37</v>
      </c>
      <c r="K298" s="198" t="s">
        <v>252</v>
      </c>
      <c r="L298" s="203">
        <f>L299</f>
        <v>250000</v>
      </c>
      <c r="M298" s="203">
        <f t="shared" si="124"/>
        <v>100000</v>
      </c>
      <c r="N298" s="203">
        <f t="shared" si="124"/>
        <v>100000</v>
      </c>
      <c r="O298" s="248">
        <f t="shared" si="118"/>
        <v>40</v>
      </c>
      <c r="P298" s="204">
        <f t="shared" si="119"/>
        <v>100</v>
      </c>
      <c r="Q298" s="204">
        <f t="shared" si="120"/>
        <v>40</v>
      </c>
    </row>
    <row r="299" spans="1:17" x14ac:dyDescent="0.2">
      <c r="A299" s="198"/>
      <c r="B299" s="207">
        <v>1</v>
      </c>
      <c r="C299" s="207"/>
      <c r="D299" s="199"/>
      <c r="E299" s="207"/>
      <c r="F299" s="199"/>
      <c r="G299" s="199"/>
      <c r="H299" s="200"/>
      <c r="I299" s="201"/>
      <c r="J299" s="252">
        <v>372</v>
      </c>
      <c r="K299" s="198" t="s">
        <v>82</v>
      </c>
      <c r="L299" s="203">
        <v>250000</v>
      </c>
      <c r="M299" s="203">
        <v>100000</v>
      </c>
      <c r="N299" s="203">
        <v>100000</v>
      </c>
      <c r="O299" s="248">
        <f t="shared" si="118"/>
        <v>40</v>
      </c>
      <c r="P299" s="204">
        <f t="shared" si="119"/>
        <v>100</v>
      </c>
      <c r="Q299" s="204">
        <f t="shared" si="120"/>
        <v>40</v>
      </c>
    </row>
    <row r="300" spans="1:17" x14ac:dyDescent="0.2">
      <c r="A300" s="182" t="s">
        <v>256</v>
      </c>
      <c r="B300" s="183">
        <v>1</v>
      </c>
      <c r="C300" s="183"/>
      <c r="D300" s="183" t="s">
        <v>135</v>
      </c>
      <c r="E300" s="183"/>
      <c r="F300" s="183" t="s">
        <v>135</v>
      </c>
      <c r="G300" s="183" t="s">
        <v>135</v>
      </c>
      <c r="H300" s="184" t="s">
        <v>135</v>
      </c>
      <c r="I300" s="185">
        <v>104</v>
      </c>
      <c r="J300" s="186" t="s">
        <v>257</v>
      </c>
      <c r="K300" s="187"/>
      <c r="L300" s="188">
        <f>L301</f>
        <v>850000</v>
      </c>
      <c r="M300" s="188">
        <f t="shared" ref="M300:N303" si="125">M301</f>
        <v>600000</v>
      </c>
      <c r="N300" s="188">
        <f t="shared" si="125"/>
        <v>600000</v>
      </c>
      <c r="O300" s="189">
        <f t="shared" si="118"/>
        <v>70.588235294117652</v>
      </c>
      <c r="P300" s="189">
        <f t="shared" si="119"/>
        <v>100</v>
      </c>
      <c r="Q300" s="189">
        <f t="shared" si="120"/>
        <v>70.588235294117652</v>
      </c>
    </row>
    <row r="301" spans="1:17" x14ac:dyDescent="0.2">
      <c r="A301" s="190"/>
      <c r="B301" s="191"/>
      <c r="C301" s="191"/>
      <c r="D301" s="191"/>
      <c r="E301" s="191"/>
      <c r="F301" s="191"/>
      <c r="G301" s="191"/>
      <c r="H301" s="192"/>
      <c r="I301" s="193">
        <v>104</v>
      </c>
      <c r="J301" s="194" t="s">
        <v>258</v>
      </c>
      <c r="K301" s="195"/>
      <c r="L301" s="196">
        <f>L302</f>
        <v>850000</v>
      </c>
      <c r="M301" s="196">
        <f t="shared" si="125"/>
        <v>600000</v>
      </c>
      <c r="N301" s="196">
        <f t="shared" si="125"/>
        <v>600000</v>
      </c>
      <c r="O301" s="197">
        <f t="shared" si="118"/>
        <v>70.588235294117652</v>
      </c>
      <c r="P301" s="197">
        <f t="shared" si="119"/>
        <v>100</v>
      </c>
      <c r="Q301" s="197">
        <f t="shared" si="120"/>
        <v>70.588235294117652</v>
      </c>
    </row>
    <row r="302" spans="1:17" x14ac:dyDescent="0.2">
      <c r="A302" s="198"/>
      <c r="B302" s="207"/>
      <c r="C302" s="207"/>
      <c r="D302" s="199"/>
      <c r="E302" s="207"/>
      <c r="F302" s="199"/>
      <c r="G302" s="199"/>
      <c r="H302" s="200"/>
      <c r="I302" s="201"/>
      <c r="J302" s="252">
        <v>3</v>
      </c>
      <c r="K302" s="198" t="s">
        <v>18</v>
      </c>
      <c r="L302" s="203">
        <f>L303</f>
        <v>850000</v>
      </c>
      <c r="M302" s="203">
        <f t="shared" si="125"/>
        <v>600000</v>
      </c>
      <c r="N302" s="203">
        <f t="shared" si="125"/>
        <v>600000</v>
      </c>
      <c r="O302" s="248">
        <f t="shared" si="118"/>
        <v>70.588235294117652</v>
      </c>
      <c r="P302" s="204">
        <f t="shared" si="119"/>
        <v>100</v>
      </c>
      <c r="Q302" s="204">
        <f t="shared" si="120"/>
        <v>70.588235294117652</v>
      </c>
    </row>
    <row r="303" spans="1:17" x14ac:dyDescent="0.2">
      <c r="A303" s="198"/>
      <c r="B303" s="207">
        <v>1</v>
      </c>
      <c r="C303" s="207"/>
      <c r="D303" s="199"/>
      <c r="E303" s="207"/>
      <c r="F303" s="199"/>
      <c r="G303" s="199"/>
      <c r="H303" s="200"/>
      <c r="I303" s="201"/>
      <c r="J303" s="252">
        <v>37</v>
      </c>
      <c r="K303" s="198" t="s">
        <v>252</v>
      </c>
      <c r="L303" s="203">
        <f>L304+L305</f>
        <v>850000</v>
      </c>
      <c r="M303" s="203">
        <f t="shared" si="125"/>
        <v>600000</v>
      </c>
      <c r="N303" s="203">
        <f t="shared" si="125"/>
        <v>600000</v>
      </c>
      <c r="O303" s="248">
        <f t="shared" si="118"/>
        <v>70.588235294117652</v>
      </c>
      <c r="P303" s="204">
        <f t="shared" si="119"/>
        <v>100</v>
      </c>
      <c r="Q303" s="204">
        <f t="shared" si="120"/>
        <v>70.588235294117652</v>
      </c>
    </row>
    <row r="304" spans="1:17" x14ac:dyDescent="0.2">
      <c r="A304" s="198"/>
      <c r="B304" s="207">
        <v>1</v>
      </c>
      <c r="C304" s="207"/>
      <c r="D304" s="199"/>
      <c r="E304" s="207"/>
      <c r="F304" s="199"/>
      <c r="G304" s="199"/>
      <c r="H304" s="200"/>
      <c r="I304" s="201"/>
      <c r="J304" s="252">
        <v>372</v>
      </c>
      <c r="K304" s="198" t="s">
        <v>82</v>
      </c>
      <c r="L304" s="203">
        <v>800000</v>
      </c>
      <c r="M304" s="203">
        <v>600000</v>
      </c>
      <c r="N304" s="203">
        <v>600000</v>
      </c>
      <c r="O304" s="248">
        <f t="shared" si="118"/>
        <v>75</v>
      </c>
      <c r="P304" s="204">
        <f t="shared" si="119"/>
        <v>100</v>
      </c>
      <c r="Q304" s="204">
        <f t="shared" si="120"/>
        <v>75</v>
      </c>
    </row>
    <row r="305" spans="1:17" x14ac:dyDescent="0.2">
      <c r="A305" s="198"/>
      <c r="B305" s="207">
        <v>1</v>
      </c>
      <c r="C305" s="207"/>
      <c r="D305" s="199"/>
      <c r="E305" s="207"/>
      <c r="F305" s="199"/>
      <c r="G305" s="199"/>
      <c r="H305" s="200"/>
      <c r="I305" s="201"/>
      <c r="J305" s="252">
        <v>372</v>
      </c>
      <c r="K305" s="198" t="s">
        <v>570</v>
      </c>
      <c r="L305" s="203">
        <v>50000</v>
      </c>
      <c r="M305" s="203"/>
      <c r="N305" s="203"/>
      <c r="O305" s="248"/>
      <c r="P305" s="204"/>
      <c r="Q305" s="204"/>
    </row>
    <row r="306" spans="1:17" x14ac:dyDescent="0.2">
      <c r="A306" s="182" t="s">
        <v>259</v>
      </c>
      <c r="B306" s="183">
        <v>1</v>
      </c>
      <c r="C306" s="183"/>
      <c r="D306" s="183" t="s">
        <v>135</v>
      </c>
      <c r="E306" s="183"/>
      <c r="F306" s="183" t="s">
        <v>135</v>
      </c>
      <c r="G306" s="183" t="s">
        <v>135</v>
      </c>
      <c r="H306" s="184" t="s">
        <v>135</v>
      </c>
      <c r="I306" s="185">
        <v>421</v>
      </c>
      <c r="J306" s="186" t="s">
        <v>260</v>
      </c>
      <c r="K306" s="187"/>
      <c r="L306" s="188">
        <f>L307</f>
        <v>80000</v>
      </c>
      <c r="M306" s="188">
        <f t="shared" ref="M306:N309" si="126">M307</f>
        <v>80000</v>
      </c>
      <c r="N306" s="188">
        <f t="shared" si="126"/>
        <v>80000</v>
      </c>
      <c r="O306" s="189">
        <f t="shared" si="118"/>
        <v>100</v>
      </c>
      <c r="P306" s="189">
        <f t="shared" si="119"/>
        <v>100</v>
      </c>
      <c r="Q306" s="189">
        <f t="shared" si="120"/>
        <v>100</v>
      </c>
    </row>
    <row r="307" spans="1:17" x14ac:dyDescent="0.2">
      <c r="A307" s="190"/>
      <c r="B307" s="191"/>
      <c r="C307" s="191"/>
      <c r="D307" s="191"/>
      <c r="E307" s="191"/>
      <c r="F307" s="191"/>
      <c r="G307" s="191"/>
      <c r="H307" s="192"/>
      <c r="I307" s="193">
        <v>421</v>
      </c>
      <c r="J307" s="194" t="s">
        <v>261</v>
      </c>
      <c r="K307" s="195"/>
      <c r="L307" s="196">
        <f>L308</f>
        <v>80000</v>
      </c>
      <c r="M307" s="196">
        <f t="shared" si="126"/>
        <v>80000</v>
      </c>
      <c r="N307" s="196">
        <f t="shared" si="126"/>
        <v>80000</v>
      </c>
      <c r="O307" s="197">
        <f t="shared" si="118"/>
        <v>100</v>
      </c>
      <c r="P307" s="197">
        <f t="shared" si="119"/>
        <v>100</v>
      </c>
      <c r="Q307" s="197">
        <f t="shared" si="120"/>
        <v>100</v>
      </c>
    </row>
    <row r="308" spans="1:17" x14ac:dyDescent="0.2">
      <c r="A308" s="198"/>
      <c r="B308" s="207"/>
      <c r="C308" s="207"/>
      <c r="D308" s="199"/>
      <c r="E308" s="207"/>
      <c r="F308" s="199"/>
      <c r="G308" s="199"/>
      <c r="H308" s="200"/>
      <c r="I308" s="201"/>
      <c r="J308" s="252">
        <v>3</v>
      </c>
      <c r="K308" s="198" t="s">
        <v>18</v>
      </c>
      <c r="L308" s="203">
        <f>L309</f>
        <v>80000</v>
      </c>
      <c r="M308" s="203">
        <f t="shared" si="126"/>
        <v>80000</v>
      </c>
      <c r="N308" s="203">
        <f t="shared" si="126"/>
        <v>80000</v>
      </c>
      <c r="O308" s="248">
        <f t="shared" si="118"/>
        <v>100</v>
      </c>
      <c r="P308" s="204">
        <f t="shared" si="119"/>
        <v>100</v>
      </c>
      <c r="Q308" s="204">
        <f t="shared" si="120"/>
        <v>100</v>
      </c>
    </row>
    <row r="309" spans="1:17" x14ac:dyDescent="0.2">
      <c r="A309" s="198"/>
      <c r="B309" s="207">
        <v>1</v>
      </c>
      <c r="C309" s="207"/>
      <c r="D309" s="199"/>
      <c r="E309" s="207"/>
      <c r="F309" s="199"/>
      <c r="G309" s="199"/>
      <c r="H309" s="200"/>
      <c r="I309" s="201"/>
      <c r="J309" s="252">
        <v>37</v>
      </c>
      <c r="K309" s="198" t="s">
        <v>252</v>
      </c>
      <c r="L309" s="203">
        <f>L310</f>
        <v>80000</v>
      </c>
      <c r="M309" s="203">
        <f t="shared" si="126"/>
        <v>80000</v>
      </c>
      <c r="N309" s="203">
        <f t="shared" si="126"/>
        <v>80000</v>
      </c>
      <c r="O309" s="248">
        <f t="shared" si="118"/>
        <v>100</v>
      </c>
      <c r="P309" s="204">
        <f t="shared" si="119"/>
        <v>100</v>
      </c>
      <c r="Q309" s="204">
        <f t="shared" si="120"/>
        <v>100</v>
      </c>
    </row>
    <row r="310" spans="1:17" x14ac:dyDescent="0.2">
      <c r="A310" s="198"/>
      <c r="B310" s="207">
        <v>1</v>
      </c>
      <c r="C310" s="207"/>
      <c r="D310" s="199"/>
      <c r="E310" s="207"/>
      <c r="F310" s="199"/>
      <c r="G310" s="199"/>
      <c r="H310" s="200"/>
      <c r="I310" s="201"/>
      <c r="J310" s="252">
        <v>372</v>
      </c>
      <c r="K310" s="198" t="s">
        <v>82</v>
      </c>
      <c r="L310" s="203">
        <v>80000</v>
      </c>
      <c r="M310" s="203">
        <v>80000</v>
      </c>
      <c r="N310" s="203">
        <v>80000</v>
      </c>
      <c r="O310" s="248">
        <f t="shared" si="118"/>
        <v>100</v>
      </c>
      <c r="P310" s="204">
        <f t="shared" si="119"/>
        <v>100</v>
      </c>
      <c r="Q310" s="204">
        <f t="shared" si="120"/>
        <v>100</v>
      </c>
    </row>
    <row r="311" spans="1:17" x14ac:dyDescent="0.2">
      <c r="A311" s="182" t="s">
        <v>262</v>
      </c>
      <c r="B311" s="183">
        <v>1</v>
      </c>
      <c r="C311" s="183"/>
      <c r="D311" s="183" t="s">
        <v>135</v>
      </c>
      <c r="E311" s="183"/>
      <c r="F311" s="183" t="s">
        <v>135</v>
      </c>
      <c r="G311" s="183" t="s">
        <v>135</v>
      </c>
      <c r="H311" s="184" t="s">
        <v>135</v>
      </c>
      <c r="I311" s="185">
        <v>421</v>
      </c>
      <c r="J311" s="186" t="s">
        <v>263</v>
      </c>
      <c r="K311" s="187"/>
      <c r="L311" s="188">
        <f>L312</f>
        <v>50000</v>
      </c>
      <c r="M311" s="188">
        <f t="shared" ref="M311:N314" si="127">M312</f>
        <v>50000</v>
      </c>
      <c r="N311" s="188">
        <f t="shared" si="127"/>
        <v>50000</v>
      </c>
      <c r="O311" s="189">
        <f t="shared" si="118"/>
        <v>100</v>
      </c>
      <c r="P311" s="189">
        <f t="shared" si="119"/>
        <v>100</v>
      </c>
      <c r="Q311" s="189">
        <f t="shared" ref="Q311:Q320" si="128">N311/M311*100</f>
        <v>100</v>
      </c>
    </row>
    <row r="312" spans="1:17" x14ac:dyDescent="0.2">
      <c r="A312" s="190"/>
      <c r="B312" s="191"/>
      <c r="C312" s="191"/>
      <c r="D312" s="191"/>
      <c r="E312" s="191"/>
      <c r="F312" s="191"/>
      <c r="G312" s="191"/>
      <c r="H312" s="192"/>
      <c r="I312" s="193">
        <v>421</v>
      </c>
      <c r="J312" s="194" t="s">
        <v>261</v>
      </c>
      <c r="K312" s="195"/>
      <c r="L312" s="196">
        <f>L313</f>
        <v>50000</v>
      </c>
      <c r="M312" s="196">
        <f t="shared" si="127"/>
        <v>50000</v>
      </c>
      <c r="N312" s="196">
        <f t="shared" si="127"/>
        <v>50000</v>
      </c>
      <c r="O312" s="197">
        <f t="shared" si="118"/>
        <v>100</v>
      </c>
      <c r="P312" s="197">
        <f t="shared" si="119"/>
        <v>100</v>
      </c>
      <c r="Q312" s="197">
        <f t="shared" si="128"/>
        <v>100</v>
      </c>
    </row>
    <row r="313" spans="1:17" x14ac:dyDescent="0.2">
      <c r="A313" s="198"/>
      <c r="B313" s="207"/>
      <c r="C313" s="207"/>
      <c r="D313" s="199"/>
      <c r="E313" s="207"/>
      <c r="F313" s="199"/>
      <c r="G313" s="199"/>
      <c r="H313" s="200"/>
      <c r="I313" s="201"/>
      <c r="J313" s="252">
        <v>3</v>
      </c>
      <c r="K313" s="198" t="s">
        <v>18</v>
      </c>
      <c r="L313" s="203">
        <f>L314</f>
        <v>50000</v>
      </c>
      <c r="M313" s="203">
        <f t="shared" si="127"/>
        <v>50000</v>
      </c>
      <c r="N313" s="203">
        <f t="shared" si="127"/>
        <v>50000</v>
      </c>
      <c r="O313" s="248">
        <f t="shared" si="118"/>
        <v>100</v>
      </c>
      <c r="P313" s="204">
        <f t="shared" si="119"/>
        <v>100</v>
      </c>
      <c r="Q313" s="204">
        <f t="shared" si="128"/>
        <v>100</v>
      </c>
    </row>
    <row r="314" spans="1:17" x14ac:dyDescent="0.2">
      <c r="A314" s="198"/>
      <c r="B314" s="207">
        <v>1</v>
      </c>
      <c r="C314" s="207"/>
      <c r="D314" s="199"/>
      <c r="E314" s="207"/>
      <c r="F314" s="199"/>
      <c r="G314" s="199"/>
      <c r="H314" s="200"/>
      <c r="I314" s="201"/>
      <c r="J314" s="252">
        <v>37</v>
      </c>
      <c r="K314" s="198" t="s">
        <v>252</v>
      </c>
      <c r="L314" s="203">
        <f>L315</f>
        <v>50000</v>
      </c>
      <c r="M314" s="203">
        <f t="shared" si="127"/>
        <v>50000</v>
      </c>
      <c r="N314" s="203">
        <f t="shared" si="127"/>
        <v>50000</v>
      </c>
      <c r="O314" s="248">
        <f t="shared" si="118"/>
        <v>100</v>
      </c>
      <c r="P314" s="204">
        <f t="shared" si="119"/>
        <v>100</v>
      </c>
      <c r="Q314" s="204">
        <f t="shared" si="128"/>
        <v>100</v>
      </c>
    </row>
    <row r="315" spans="1:17" x14ac:dyDescent="0.2">
      <c r="A315" s="198"/>
      <c r="B315" s="207">
        <v>1</v>
      </c>
      <c r="C315" s="207"/>
      <c r="D315" s="199"/>
      <c r="E315" s="207"/>
      <c r="F315" s="199"/>
      <c r="G315" s="199"/>
      <c r="H315" s="200"/>
      <c r="I315" s="201"/>
      <c r="J315" s="252">
        <v>372</v>
      </c>
      <c r="K315" s="198" t="s">
        <v>82</v>
      </c>
      <c r="L315" s="203">
        <v>50000</v>
      </c>
      <c r="M315" s="203">
        <v>50000</v>
      </c>
      <c r="N315" s="203">
        <v>50000</v>
      </c>
      <c r="O315" s="248">
        <f t="shared" si="118"/>
        <v>100</v>
      </c>
      <c r="P315" s="204">
        <f t="shared" si="119"/>
        <v>100</v>
      </c>
      <c r="Q315" s="204">
        <f t="shared" si="128"/>
        <v>100</v>
      </c>
    </row>
    <row r="316" spans="1:17" x14ac:dyDescent="0.2">
      <c r="A316" s="182" t="s">
        <v>264</v>
      </c>
      <c r="B316" s="183">
        <v>1</v>
      </c>
      <c r="C316" s="183"/>
      <c r="D316" s="183" t="s">
        <v>135</v>
      </c>
      <c r="E316" s="183"/>
      <c r="F316" s="183" t="s">
        <v>135</v>
      </c>
      <c r="G316" s="183" t="s">
        <v>135</v>
      </c>
      <c r="H316" s="184" t="s">
        <v>135</v>
      </c>
      <c r="I316" s="185">
        <v>421</v>
      </c>
      <c r="J316" s="186" t="s">
        <v>265</v>
      </c>
      <c r="K316" s="187"/>
      <c r="L316" s="188">
        <f>L317</f>
        <v>100000</v>
      </c>
      <c r="M316" s="188">
        <f t="shared" ref="M316:N319" si="129">M317</f>
        <v>100000</v>
      </c>
      <c r="N316" s="188">
        <f t="shared" si="129"/>
        <v>100000</v>
      </c>
      <c r="O316" s="189">
        <f t="shared" si="118"/>
        <v>100</v>
      </c>
      <c r="P316" s="189">
        <f t="shared" si="119"/>
        <v>100</v>
      </c>
      <c r="Q316" s="189">
        <f t="shared" si="128"/>
        <v>100</v>
      </c>
    </row>
    <row r="317" spans="1:17" x14ac:dyDescent="0.2">
      <c r="A317" s="190"/>
      <c r="B317" s="191"/>
      <c r="C317" s="191"/>
      <c r="D317" s="191"/>
      <c r="E317" s="191"/>
      <c r="F317" s="191"/>
      <c r="G317" s="191"/>
      <c r="H317" s="192"/>
      <c r="I317" s="193">
        <v>421</v>
      </c>
      <c r="J317" s="194" t="s">
        <v>266</v>
      </c>
      <c r="K317" s="195"/>
      <c r="L317" s="196">
        <f>L318</f>
        <v>100000</v>
      </c>
      <c r="M317" s="196">
        <f t="shared" si="129"/>
        <v>100000</v>
      </c>
      <c r="N317" s="196">
        <f t="shared" si="129"/>
        <v>100000</v>
      </c>
      <c r="O317" s="197">
        <f t="shared" ref="O317:O348" si="130">M317/L317*100</f>
        <v>100</v>
      </c>
      <c r="P317" s="197">
        <f t="shared" si="119"/>
        <v>100</v>
      </c>
      <c r="Q317" s="197">
        <f t="shared" si="128"/>
        <v>100</v>
      </c>
    </row>
    <row r="318" spans="1:17" x14ac:dyDescent="0.2">
      <c r="A318" s="198"/>
      <c r="B318" s="207"/>
      <c r="C318" s="207"/>
      <c r="D318" s="199"/>
      <c r="E318" s="207"/>
      <c r="F318" s="199"/>
      <c r="G318" s="199"/>
      <c r="H318" s="200"/>
      <c r="I318" s="201"/>
      <c r="J318" s="252">
        <v>3</v>
      </c>
      <c r="K318" s="198" t="s">
        <v>18</v>
      </c>
      <c r="L318" s="203">
        <f>L319</f>
        <v>100000</v>
      </c>
      <c r="M318" s="203">
        <f t="shared" si="129"/>
        <v>100000</v>
      </c>
      <c r="N318" s="203">
        <f t="shared" si="129"/>
        <v>100000</v>
      </c>
      <c r="O318" s="248">
        <f t="shared" si="130"/>
        <v>100</v>
      </c>
      <c r="P318" s="204">
        <f t="shared" si="119"/>
        <v>100</v>
      </c>
      <c r="Q318" s="204">
        <f t="shared" si="128"/>
        <v>100</v>
      </c>
    </row>
    <row r="319" spans="1:17" x14ac:dyDescent="0.2">
      <c r="A319" s="198"/>
      <c r="B319" s="207">
        <v>1</v>
      </c>
      <c r="C319" s="207"/>
      <c r="D319" s="199"/>
      <c r="E319" s="207"/>
      <c r="F319" s="199"/>
      <c r="G319" s="199"/>
      <c r="H319" s="200"/>
      <c r="I319" s="201"/>
      <c r="J319" s="252">
        <v>37</v>
      </c>
      <c r="K319" s="198" t="s">
        <v>252</v>
      </c>
      <c r="L319" s="203">
        <f>L320</f>
        <v>100000</v>
      </c>
      <c r="M319" s="203">
        <f t="shared" si="129"/>
        <v>100000</v>
      </c>
      <c r="N319" s="203">
        <f t="shared" si="129"/>
        <v>100000</v>
      </c>
      <c r="O319" s="248">
        <f t="shared" si="130"/>
        <v>100</v>
      </c>
      <c r="P319" s="204">
        <f t="shared" si="119"/>
        <v>100</v>
      </c>
      <c r="Q319" s="204">
        <f t="shared" si="128"/>
        <v>100</v>
      </c>
    </row>
    <row r="320" spans="1:17" x14ac:dyDescent="0.2">
      <c r="A320" s="198"/>
      <c r="B320" s="207">
        <v>1</v>
      </c>
      <c r="C320" s="207"/>
      <c r="D320" s="199"/>
      <c r="E320" s="207"/>
      <c r="F320" s="199"/>
      <c r="G320" s="199"/>
      <c r="H320" s="200"/>
      <c r="I320" s="201"/>
      <c r="J320" s="252">
        <v>372</v>
      </c>
      <c r="K320" s="198" t="s">
        <v>82</v>
      </c>
      <c r="L320" s="203">
        <v>100000</v>
      </c>
      <c r="M320" s="203">
        <v>100000</v>
      </c>
      <c r="N320" s="203">
        <v>100000</v>
      </c>
      <c r="O320" s="248">
        <f t="shared" si="130"/>
        <v>100</v>
      </c>
      <c r="P320" s="204">
        <f t="shared" si="119"/>
        <v>100</v>
      </c>
      <c r="Q320" s="204">
        <f t="shared" si="128"/>
        <v>100</v>
      </c>
    </row>
    <row r="321" spans="1:17" ht="15.75" x14ac:dyDescent="0.25">
      <c r="A321" s="177" t="s">
        <v>267</v>
      </c>
      <c r="B321" s="178">
        <v>1</v>
      </c>
      <c r="C321" s="178"/>
      <c r="D321" s="178"/>
      <c r="E321" s="178"/>
      <c r="F321" s="178" t="s">
        <v>135</v>
      </c>
      <c r="G321" s="178" t="s">
        <v>135</v>
      </c>
      <c r="H321" s="179" t="s">
        <v>135</v>
      </c>
      <c r="I321" s="177"/>
      <c r="J321" s="250" t="s">
        <v>268</v>
      </c>
      <c r="K321" s="251"/>
      <c r="L321" s="180">
        <f>L322+L328+L339+L354+L359+L364+L369+L374</f>
        <v>986000</v>
      </c>
      <c r="M321" s="180">
        <f>M322+M328+M339+M354+M359+M364+M369</f>
        <v>831000</v>
      </c>
      <c r="N321" s="180">
        <f>N322+N328+N339+N354+N359+N364+N369</f>
        <v>831000</v>
      </c>
      <c r="O321" s="181">
        <f t="shared" si="130"/>
        <v>84.279918864097354</v>
      </c>
      <c r="P321" s="181">
        <f t="shared" si="119"/>
        <v>100</v>
      </c>
      <c r="Q321" s="181">
        <f t="shared" ref="Q321:Q353" si="131">N321/L321*100</f>
        <v>84.279918864097354</v>
      </c>
    </row>
    <row r="322" spans="1:17" x14ac:dyDescent="0.2">
      <c r="A322" s="182" t="s">
        <v>269</v>
      </c>
      <c r="B322" s="183">
        <v>1</v>
      </c>
      <c r="C322" s="183" t="s">
        <v>135</v>
      </c>
      <c r="D322" s="183" t="s">
        <v>135</v>
      </c>
      <c r="E322" s="183" t="s">
        <v>135</v>
      </c>
      <c r="F322" s="183" t="s">
        <v>135</v>
      </c>
      <c r="G322" s="183" t="s">
        <v>135</v>
      </c>
      <c r="H322" s="184" t="s">
        <v>135</v>
      </c>
      <c r="I322" s="185">
        <v>840</v>
      </c>
      <c r="J322" s="186" t="s">
        <v>270</v>
      </c>
      <c r="K322" s="187"/>
      <c r="L322" s="188">
        <f>L323</f>
        <v>30000</v>
      </c>
      <c r="M322" s="188">
        <f t="shared" ref="M322:N324" si="132">M323</f>
        <v>30000</v>
      </c>
      <c r="N322" s="188">
        <f t="shared" si="132"/>
        <v>30000</v>
      </c>
      <c r="O322" s="189">
        <f t="shared" si="130"/>
        <v>100</v>
      </c>
      <c r="P322" s="189">
        <f t="shared" si="119"/>
        <v>100</v>
      </c>
      <c r="Q322" s="189">
        <f t="shared" si="131"/>
        <v>100</v>
      </c>
    </row>
    <row r="323" spans="1:17" x14ac:dyDescent="0.2">
      <c r="A323" s="190"/>
      <c r="B323" s="191"/>
      <c r="C323" s="191"/>
      <c r="D323" s="191"/>
      <c r="E323" s="191"/>
      <c r="F323" s="191"/>
      <c r="G323" s="191"/>
      <c r="H323" s="192"/>
      <c r="I323" s="193">
        <v>840</v>
      </c>
      <c r="J323" s="194" t="s">
        <v>271</v>
      </c>
      <c r="K323" s="195"/>
      <c r="L323" s="196">
        <f>L324</f>
        <v>30000</v>
      </c>
      <c r="M323" s="196">
        <f t="shared" si="132"/>
        <v>30000</v>
      </c>
      <c r="N323" s="196">
        <f t="shared" si="132"/>
        <v>30000</v>
      </c>
      <c r="O323" s="197">
        <f t="shared" si="130"/>
        <v>100</v>
      </c>
      <c r="P323" s="197">
        <f t="shared" si="119"/>
        <v>100</v>
      </c>
      <c r="Q323" s="197">
        <f t="shared" si="131"/>
        <v>100</v>
      </c>
    </row>
    <row r="324" spans="1:17" x14ac:dyDescent="0.2">
      <c r="A324" s="198"/>
      <c r="B324" s="208"/>
      <c r="C324" s="208"/>
      <c r="D324" s="208"/>
      <c r="E324" s="208"/>
      <c r="F324" s="208"/>
      <c r="G324" s="208"/>
      <c r="H324" s="209"/>
      <c r="I324" s="201"/>
      <c r="J324" s="202">
        <v>3</v>
      </c>
      <c r="K324" s="198" t="s">
        <v>18</v>
      </c>
      <c r="L324" s="203">
        <f>L325</f>
        <v>30000</v>
      </c>
      <c r="M324" s="203">
        <f t="shared" si="132"/>
        <v>30000</v>
      </c>
      <c r="N324" s="203">
        <f t="shared" si="132"/>
        <v>30000</v>
      </c>
      <c r="O324" s="204">
        <f t="shared" si="130"/>
        <v>100</v>
      </c>
      <c r="P324" s="204">
        <f t="shared" si="119"/>
        <v>100</v>
      </c>
      <c r="Q324" s="204">
        <f t="shared" si="131"/>
        <v>100</v>
      </c>
    </row>
    <row r="325" spans="1:17" x14ac:dyDescent="0.2">
      <c r="A325" s="198"/>
      <c r="B325" s="199">
        <v>1</v>
      </c>
      <c r="C325" s="199"/>
      <c r="D325" s="199"/>
      <c r="E325" s="199"/>
      <c r="F325" s="199"/>
      <c r="G325" s="199"/>
      <c r="H325" s="200"/>
      <c r="I325" s="201"/>
      <c r="J325" s="202">
        <v>38</v>
      </c>
      <c r="K325" s="198" t="s">
        <v>83</v>
      </c>
      <c r="L325" s="203">
        <f>L326+L327</f>
        <v>30000</v>
      </c>
      <c r="M325" s="203">
        <f t="shared" ref="M325:N325" si="133">M326+M327</f>
        <v>30000</v>
      </c>
      <c r="N325" s="203">
        <f t="shared" si="133"/>
        <v>30000</v>
      </c>
      <c r="O325" s="204">
        <f t="shared" si="130"/>
        <v>100</v>
      </c>
      <c r="P325" s="204">
        <f t="shared" si="119"/>
        <v>100</v>
      </c>
      <c r="Q325" s="204">
        <f t="shared" si="131"/>
        <v>100</v>
      </c>
    </row>
    <row r="326" spans="1:17" x14ac:dyDescent="0.2">
      <c r="A326" s="198"/>
      <c r="B326" s="199">
        <v>1</v>
      </c>
      <c r="C326" s="199"/>
      <c r="D326" s="199"/>
      <c r="E326" s="199"/>
      <c r="F326" s="199"/>
      <c r="G326" s="199"/>
      <c r="H326" s="200"/>
      <c r="I326" s="201"/>
      <c r="J326" s="202">
        <v>381</v>
      </c>
      <c r="K326" s="198" t="s">
        <v>458</v>
      </c>
      <c r="L326" s="203">
        <v>10000</v>
      </c>
      <c r="M326" s="203">
        <v>10000</v>
      </c>
      <c r="N326" s="203">
        <v>10000</v>
      </c>
      <c r="O326" s="204">
        <f t="shared" si="130"/>
        <v>100</v>
      </c>
      <c r="P326" s="204">
        <f t="shared" ref="P326:P327" si="134">N326/M326*100</f>
        <v>100</v>
      </c>
      <c r="Q326" s="204">
        <f t="shared" si="131"/>
        <v>100</v>
      </c>
    </row>
    <row r="327" spans="1:17" x14ac:dyDescent="0.2">
      <c r="A327" s="198"/>
      <c r="B327" s="207">
        <v>1</v>
      </c>
      <c r="C327" s="199"/>
      <c r="D327" s="199"/>
      <c r="E327" s="199"/>
      <c r="F327" s="199"/>
      <c r="G327" s="199"/>
      <c r="H327" s="200"/>
      <c r="I327" s="201"/>
      <c r="J327" s="202">
        <v>381</v>
      </c>
      <c r="K327" s="198" t="s">
        <v>459</v>
      </c>
      <c r="L327" s="203">
        <v>20000</v>
      </c>
      <c r="M327" s="203">
        <v>20000</v>
      </c>
      <c r="N327" s="203">
        <v>20000</v>
      </c>
      <c r="O327" s="204">
        <f t="shared" si="130"/>
        <v>100</v>
      </c>
      <c r="P327" s="204">
        <f t="shared" si="134"/>
        <v>100</v>
      </c>
      <c r="Q327" s="204">
        <f t="shared" si="131"/>
        <v>100</v>
      </c>
    </row>
    <row r="328" spans="1:17" x14ac:dyDescent="0.2">
      <c r="A328" s="182" t="s">
        <v>272</v>
      </c>
      <c r="B328" s="183">
        <v>1</v>
      </c>
      <c r="C328" s="183" t="s">
        <v>135</v>
      </c>
      <c r="D328" s="183" t="s">
        <v>135</v>
      </c>
      <c r="E328" s="183" t="s">
        <v>135</v>
      </c>
      <c r="F328" s="183" t="s">
        <v>135</v>
      </c>
      <c r="G328" s="183" t="s">
        <v>135</v>
      </c>
      <c r="H328" s="184" t="s">
        <v>135</v>
      </c>
      <c r="I328" s="185">
        <v>820</v>
      </c>
      <c r="J328" s="186" t="s">
        <v>273</v>
      </c>
      <c r="K328" s="187"/>
      <c r="L328" s="188">
        <f>L329</f>
        <v>72000</v>
      </c>
      <c r="M328" s="188">
        <f t="shared" ref="M328:N330" si="135">M329</f>
        <v>37000</v>
      </c>
      <c r="N328" s="188">
        <f t="shared" si="135"/>
        <v>37000</v>
      </c>
      <c r="O328" s="189">
        <f t="shared" si="130"/>
        <v>51.388888888888886</v>
      </c>
      <c r="P328" s="189">
        <f>N328/M328*100</f>
        <v>100</v>
      </c>
      <c r="Q328" s="189">
        <f t="shared" si="131"/>
        <v>51.388888888888886</v>
      </c>
    </row>
    <row r="329" spans="1:17" x14ac:dyDescent="0.2">
      <c r="A329" s="190"/>
      <c r="B329" s="191"/>
      <c r="C329" s="191"/>
      <c r="D329" s="191"/>
      <c r="E329" s="191"/>
      <c r="F329" s="191"/>
      <c r="G329" s="191"/>
      <c r="H329" s="192"/>
      <c r="I329" s="193">
        <v>820</v>
      </c>
      <c r="J329" s="194" t="s">
        <v>274</v>
      </c>
      <c r="K329" s="195"/>
      <c r="L329" s="196">
        <f>L330</f>
        <v>72000</v>
      </c>
      <c r="M329" s="196">
        <f t="shared" si="135"/>
        <v>37000</v>
      </c>
      <c r="N329" s="196">
        <f t="shared" si="135"/>
        <v>37000</v>
      </c>
      <c r="O329" s="197">
        <f t="shared" si="130"/>
        <v>51.388888888888886</v>
      </c>
      <c r="P329" s="197">
        <f>N329/M329*100</f>
        <v>100</v>
      </c>
      <c r="Q329" s="197">
        <f t="shared" si="131"/>
        <v>51.388888888888886</v>
      </c>
    </row>
    <row r="330" spans="1:17" x14ac:dyDescent="0.2">
      <c r="A330" s="198"/>
      <c r="B330" s="208"/>
      <c r="C330" s="208"/>
      <c r="D330" s="208"/>
      <c r="E330" s="208"/>
      <c r="F330" s="208"/>
      <c r="G330" s="208"/>
      <c r="H330" s="209"/>
      <c r="I330" s="201"/>
      <c r="J330" s="202">
        <v>3</v>
      </c>
      <c r="K330" s="198" t="s">
        <v>18</v>
      </c>
      <c r="L330" s="203">
        <f>L331</f>
        <v>72000</v>
      </c>
      <c r="M330" s="203">
        <f t="shared" si="135"/>
        <v>37000</v>
      </c>
      <c r="N330" s="203">
        <f t="shared" si="135"/>
        <v>37000</v>
      </c>
      <c r="O330" s="204">
        <f t="shared" si="130"/>
        <v>51.388888888888886</v>
      </c>
      <c r="P330" s="204">
        <f>N330/M330*100</f>
        <v>100</v>
      </c>
      <c r="Q330" s="204">
        <f t="shared" si="131"/>
        <v>51.388888888888886</v>
      </c>
    </row>
    <row r="331" spans="1:17" x14ac:dyDescent="0.2">
      <c r="A331" s="198"/>
      <c r="B331" s="199">
        <v>1</v>
      </c>
      <c r="C331" s="199"/>
      <c r="D331" s="199"/>
      <c r="E331" s="199"/>
      <c r="F331" s="199"/>
      <c r="G331" s="199"/>
      <c r="H331" s="200"/>
      <c r="I331" s="201"/>
      <c r="J331" s="202">
        <v>38</v>
      </c>
      <c r="K331" s="198" t="s">
        <v>83</v>
      </c>
      <c r="L331" s="203">
        <f>SUM(L332:L338)</f>
        <v>72000</v>
      </c>
      <c r="M331" s="203">
        <f>SUM(M332:M338)</f>
        <v>37000</v>
      </c>
      <c r="N331" s="203">
        <f>SUM(N332:N338)</f>
        <v>37000</v>
      </c>
      <c r="O331" s="204">
        <f t="shared" si="130"/>
        <v>51.388888888888886</v>
      </c>
      <c r="P331" s="204">
        <f>N331/M331*100</f>
        <v>100</v>
      </c>
      <c r="Q331" s="204">
        <f t="shared" si="131"/>
        <v>51.388888888888886</v>
      </c>
    </row>
    <row r="332" spans="1:17" x14ac:dyDescent="0.2">
      <c r="A332" s="198"/>
      <c r="B332" s="207">
        <v>1</v>
      </c>
      <c r="C332" s="199"/>
      <c r="D332" s="199"/>
      <c r="E332" s="199"/>
      <c r="F332" s="199"/>
      <c r="G332" s="199"/>
      <c r="H332" s="200"/>
      <c r="I332" s="201"/>
      <c r="J332" s="202">
        <v>381</v>
      </c>
      <c r="K332" s="198" t="s">
        <v>465</v>
      </c>
      <c r="L332" s="203">
        <v>40000</v>
      </c>
      <c r="M332" s="203">
        <v>5000</v>
      </c>
      <c r="N332" s="203">
        <v>5000</v>
      </c>
      <c r="O332" s="204">
        <f t="shared" si="130"/>
        <v>12.5</v>
      </c>
      <c r="P332" s="204">
        <f t="shared" ref="P332:P338" si="136">N332/M332*100</f>
        <v>100</v>
      </c>
      <c r="Q332" s="204">
        <f t="shared" si="131"/>
        <v>12.5</v>
      </c>
    </row>
    <row r="333" spans="1:17" x14ac:dyDescent="0.2">
      <c r="A333" s="198"/>
      <c r="B333" s="207">
        <v>1</v>
      </c>
      <c r="C333" s="199"/>
      <c r="D333" s="199"/>
      <c r="E333" s="199"/>
      <c r="F333" s="199"/>
      <c r="G333" s="199"/>
      <c r="H333" s="200"/>
      <c r="I333" s="201"/>
      <c r="J333" s="202">
        <v>381</v>
      </c>
      <c r="K333" s="198" t="s">
        <v>466</v>
      </c>
      <c r="L333" s="203">
        <v>2000</v>
      </c>
      <c r="M333" s="203">
        <v>2000</v>
      </c>
      <c r="N333" s="203">
        <v>2000</v>
      </c>
      <c r="O333" s="204">
        <f t="shared" si="130"/>
        <v>100</v>
      </c>
      <c r="P333" s="204">
        <f t="shared" si="136"/>
        <v>100</v>
      </c>
      <c r="Q333" s="204">
        <f t="shared" si="131"/>
        <v>100</v>
      </c>
    </row>
    <row r="334" spans="1:17" x14ac:dyDescent="0.2">
      <c r="A334" s="198"/>
      <c r="B334" s="207">
        <v>1</v>
      </c>
      <c r="C334" s="199"/>
      <c r="D334" s="199"/>
      <c r="E334" s="199"/>
      <c r="F334" s="199"/>
      <c r="G334" s="199"/>
      <c r="H334" s="200"/>
      <c r="I334" s="201"/>
      <c r="J334" s="202">
        <v>381</v>
      </c>
      <c r="K334" s="198" t="s">
        <v>467</v>
      </c>
      <c r="L334" s="203">
        <v>2000</v>
      </c>
      <c r="M334" s="203">
        <v>2000</v>
      </c>
      <c r="N334" s="203">
        <v>2000</v>
      </c>
      <c r="O334" s="204">
        <f t="shared" si="130"/>
        <v>100</v>
      </c>
      <c r="P334" s="204">
        <f t="shared" si="136"/>
        <v>100</v>
      </c>
      <c r="Q334" s="204">
        <f t="shared" si="131"/>
        <v>100</v>
      </c>
    </row>
    <row r="335" spans="1:17" x14ac:dyDescent="0.2">
      <c r="A335" s="198"/>
      <c r="B335" s="207">
        <v>1</v>
      </c>
      <c r="C335" s="199"/>
      <c r="D335" s="199"/>
      <c r="E335" s="199"/>
      <c r="F335" s="199"/>
      <c r="G335" s="199"/>
      <c r="H335" s="200"/>
      <c r="I335" s="201"/>
      <c r="J335" s="202">
        <v>381</v>
      </c>
      <c r="K335" s="198" t="s">
        <v>468</v>
      </c>
      <c r="L335" s="203">
        <v>3000</v>
      </c>
      <c r="M335" s="203">
        <v>3000</v>
      </c>
      <c r="N335" s="203">
        <v>3000</v>
      </c>
      <c r="O335" s="204">
        <f t="shared" si="130"/>
        <v>100</v>
      </c>
      <c r="P335" s="204">
        <f t="shared" si="136"/>
        <v>100</v>
      </c>
      <c r="Q335" s="204">
        <f t="shared" si="131"/>
        <v>100</v>
      </c>
    </row>
    <row r="336" spans="1:17" x14ac:dyDescent="0.2">
      <c r="A336" s="198"/>
      <c r="B336" s="207">
        <v>1</v>
      </c>
      <c r="C336" s="199"/>
      <c r="D336" s="199"/>
      <c r="E336" s="199"/>
      <c r="F336" s="199"/>
      <c r="G336" s="199"/>
      <c r="H336" s="200"/>
      <c r="I336" s="201"/>
      <c r="J336" s="202">
        <v>381</v>
      </c>
      <c r="K336" s="198" t="s">
        <v>469</v>
      </c>
      <c r="L336" s="203">
        <v>12000</v>
      </c>
      <c r="M336" s="203">
        <v>12000</v>
      </c>
      <c r="N336" s="203">
        <v>12000</v>
      </c>
      <c r="O336" s="204">
        <f t="shared" si="130"/>
        <v>100</v>
      </c>
      <c r="P336" s="204">
        <f t="shared" si="136"/>
        <v>100</v>
      </c>
      <c r="Q336" s="204">
        <f t="shared" si="131"/>
        <v>100</v>
      </c>
    </row>
    <row r="337" spans="1:17" x14ac:dyDescent="0.2">
      <c r="A337" s="198"/>
      <c r="B337" s="207">
        <v>1</v>
      </c>
      <c r="C337" s="199"/>
      <c r="D337" s="199"/>
      <c r="E337" s="199"/>
      <c r="F337" s="199"/>
      <c r="G337" s="199"/>
      <c r="H337" s="200"/>
      <c r="I337" s="201"/>
      <c r="J337" s="202">
        <v>381</v>
      </c>
      <c r="K337" s="198" t="s">
        <v>470</v>
      </c>
      <c r="L337" s="203">
        <v>3000</v>
      </c>
      <c r="M337" s="203">
        <v>3000</v>
      </c>
      <c r="N337" s="203">
        <v>3000</v>
      </c>
      <c r="O337" s="204">
        <f t="shared" si="130"/>
        <v>100</v>
      </c>
      <c r="P337" s="204">
        <f t="shared" si="136"/>
        <v>100</v>
      </c>
      <c r="Q337" s="204">
        <f t="shared" si="131"/>
        <v>100</v>
      </c>
    </row>
    <row r="338" spans="1:17" x14ac:dyDescent="0.2">
      <c r="A338" s="198"/>
      <c r="B338" s="207">
        <v>1</v>
      </c>
      <c r="C338" s="199"/>
      <c r="D338" s="199"/>
      <c r="E338" s="199"/>
      <c r="F338" s="199"/>
      <c r="G338" s="199"/>
      <c r="H338" s="200"/>
      <c r="I338" s="201"/>
      <c r="J338" s="202">
        <v>381</v>
      </c>
      <c r="K338" s="198" t="s">
        <v>471</v>
      </c>
      <c r="L338" s="203">
        <v>10000</v>
      </c>
      <c r="M338" s="203">
        <v>10000</v>
      </c>
      <c r="N338" s="203">
        <v>10000</v>
      </c>
      <c r="O338" s="204">
        <f t="shared" si="130"/>
        <v>100</v>
      </c>
      <c r="P338" s="204">
        <f t="shared" si="136"/>
        <v>100</v>
      </c>
      <c r="Q338" s="204">
        <f t="shared" si="131"/>
        <v>100</v>
      </c>
    </row>
    <row r="339" spans="1:17" x14ac:dyDescent="0.2">
      <c r="A339" s="182" t="s">
        <v>275</v>
      </c>
      <c r="B339" s="183">
        <v>1</v>
      </c>
      <c r="C339" s="183" t="s">
        <v>135</v>
      </c>
      <c r="D339" s="183"/>
      <c r="E339" s="183" t="s">
        <v>135</v>
      </c>
      <c r="F339" s="183" t="s">
        <v>135</v>
      </c>
      <c r="G339" s="183" t="s">
        <v>135</v>
      </c>
      <c r="H339" s="184" t="s">
        <v>135</v>
      </c>
      <c r="I339" s="185">
        <v>810</v>
      </c>
      <c r="J339" s="296" t="s">
        <v>276</v>
      </c>
      <c r="K339" s="296"/>
      <c r="L339" s="188">
        <f>L340</f>
        <v>637000</v>
      </c>
      <c r="M339" s="188">
        <f t="shared" ref="M339:N341" si="137">M340</f>
        <v>620000</v>
      </c>
      <c r="N339" s="188">
        <f t="shared" si="137"/>
        <v>620000</v>
      </c>
      <c r="O339" s="189">
        <f t="shared" si="130"/>
        <v>97.331240188383049</v>
      </c>
      <c r="P339" s="189">
        <f>N339/M339*100</f>
        <v>100</v>
      </c>
      <c r="Q339" s="189">
        <f t="shared" si="131"/>
        <v>97.331240188383049</v>
      </c>
    </row>
    <row r="340" spans="1:17" x14ac:dyDescent="0.2">
      <c r="A340" s="190"/>
      <c r="B340" s="191"/>
      <c r="C340" s="191"/>
      <c r="D340" s="191"/>
      <c r="E340" s="191"/>
      <c r="F340" s="191"/>
      <c r="G340" s="191"/>
      <c r="H340" s="192"/>
      <c r="I340" s="193">
        <v>810</v>
      </c>
      <c r="J340" s="194" t="s">
        <v>277</v>
      </c>
      <c r="K340" s="195"/>
      <c r="L340" s="196">
        <f>L341</f>
        <v>637000</v>
      </c>
      <c r="M340" s="196">
        <f t="shared" si="137"/>
        <v>620000</v>
      </c>
      <c r="N340" s="196">
        <f t="shared" si="137"/>
        <v>620000</v>
      </c>
      <c r="O340" s="197">
        <f t="shared" si="130"/>
        <v>97.331240188383049</v>
      </c>
      <c r="P340" s="197">
        <f>N340/M340*100</f>
        <v>100</v>
      </c>
      <c r="Q340" s="197">
        <f t="shared" si="131"/>
        <v>97.331240188383049</v>
      </c>
    </row>
    <row r="341" spans="1:17" x14ac:dyDescent="0.2">
      <c r="A341" s="198"/>
      <c r="B341" s="208"/>
      <c r="C341" s="208"/>
      <c r="D341" s="208"/>
      <c r="E341" s="208"/>
      <c r="F341" s="208"/>
      <c r="G341" s="208"/>
      <c r="H341" s="209"/>
      <c r="I341" s="201"/>
      <c r="J341" s="202">
        <v>3</v>
      </c>
      <c r="K341" s="198" t="s">
        <v>18</v>
      </c>
      <c r="L341" s="203">
        <f>L342</f>
        <v>637000</v>
      </c>
      <c r="M341" s="203">
        <f t="shared" si="137"/>
        <v>620000</v>
      </c>
      <c r="N341" s="203">
        <f t="shared" si="137"/>
        <v>620000</v>
      </c>
      <c r="O341" s="204">
        <f t="shared" si="130"/>
        <v>97.331240188383049</v>
      </c>
      <c r="P341" s="204">
        <f>N341/M341*100</f>
        <v>100</v>
      </c>
      <c r="Q341" s="204">
        <f t="shared" si="131"/>
        <v>97.331240188383049</v>
      </c>
    </row>
    <row r="342" spans="1:17" x14ac:dyDescent="0.2">
      <c r="A342" s="198"/>
      <c r="B342" s="199">
        <v>1</v>
      </c>
      <c r="C342" s="199"/>
      <c r="D342" s="199"/>
      <c r="E342" s="199"/>
      <c r="F342" s="199"/>
      <c r="G342" s="199"/>
      <c r="H342" s="200"/>
      <c r="I342" s="201"/>
      <c r="J342" s="202">
        <v>38</v>
      </c>
      <c r="K342" s="198" t="s">
        <v>83</v>
      </c>
      <c r="L342" s="203">
        <f>SUM(L343:L353)</f>
        <v>637000</v>
      </c>
      <c r="M342" s="203">
        <f t="shared" ref="M342:N342" si="138">SUM(M343:M353)</f>
        <v>620000</v>
      </c>
      <c r="N342" s="203">
        <f t="shared" si="138"/>
        <v>620000</v>
      </c>
      <c r="O342" s="204">
        <f t="shared" si="130"/>
        <v>97.331240188383049</v>
      </c>
      <c r="P342" s="204">
        <f>N342/M342*100</f>
        <v>100</v>
      </c>
      <c r="Q342" s="204">
        <f t="shared" si="131"/>
        <v>97.331240188383049</v>
      </c>
    </row>
    <row r="343" spans="1:17" x14ac:dyDescent="0.2">
      <c r="A343" s="198"/>
      <c r="B343" s="207">
        <v>1</v>
      </c>
      <c r="C343" s="199"/>
      <c r="D343" s="199"/>
      <c r="E343" s="199"/>
      <c r="F343" s="199"/>
      <c r="G343" s="199"/>
      <c r="H343" s="200"/>
      <c r="I343" s="201"/>
      <c r="J343" s="202">
        <v>381</v>
      </c>
      <c r="K343" s="198" t="s">
        <v>451</v>
      </c>
      <c r="L343" s="203">
        <v>550000</v>
      </c>
      <c r="M343" s="203">
        <v>550000</v>
      </c>
      <c r="N343" s="203">
        <v>550000</v>
      </c>
      <c r="O343" s="204">
        <f t="shared" si="130"/>
        <v>100</v>
      </c>
      <c r="P343" s="204">
        <f t="shared" ref="P343:P353" si="139">N343/M343*100</f>
        <v>100</v>
      </c>
      <c r="Q343" s="204">
        <f t="shared" si="131"/>
        <v>100</v>
      </c>
    </row>
    <row r="344" spans="1:17" x14ac:dyDescent="0.2">
      <c r="A344" s="198"/>
      <c r="B344" s="207">
        <v>1</v>
      </c>
      <c r="C344" s="199"/>
      <c r="D344" s="199"/>
      <c r="E344" s="199"/>
      <c r="F344" s="199"/>
      <c r="G344" s="199"/>
      <c r="H344" s="200"/>
      <c r="I344" s="201"/>
      <c r="J344" s="202">
        <v>381</v>
      </c>
      <c r="K344" s="198" t="s">
        <v>452</v>
      </c>
      <c r="L344" s="203">
        <v>4000</v>
      </c>
      <c r="M344" s="203">
        <v>4000</v>
      </c>
      <c r="N344" s="203">
        <v>4000</v>
      </c>
      <c r="O344" s="204">
        <f t="shared" si="130"/>
        <v>100</v>
      </c>
      <c r="P344" s="204">
        <f t="shared" si="139"/>
        <v>100</v>
      </c>
      <c r="Q344" s="204">
        <f t="shared" si="131"/>
        <v>100</v>
      </c>
    </row>
    <row r="345" spans="1:17" x14ac:dyDescent="0.2">
      <c r="A345" s="198"/>
      <c r="B345" s="207">
        <v>1</v>
      </c>
      <c r="C345" s="199"/>
      <c r="D345" s="199"/>
      <c r="E345" s="199"/>
      <c r="F345" s="199"/>
      <c r="G345" s="199"/>
      <c r="H345" s="200"/>
      <c r="I345" s="201"/>
      <c r="J345" s="202">
        <v>381</v>
      </c>
      <c r="K345" s="198" t="s">
        <v>453</v>
      </c>
      <c r="L345" s="203">
        <v>10000</v>
      </c>
      <c r="M345" s="203">
        <v>10000</v>
      </c>
      <c r="N345" s="203">
        <v>10000</v>
      </c>
      <c r="O345" s="204">
        <f t="shared" si="130"/>
        <v>100</v>
      </c>
      <c r="P345" s="204">
        <f t="shared" si="139"/>
        <v>100</v>
      </c>
      <c r="Q345" s="204">
        <f t="shared" si="131"/>
        <v>100</v>
      </c>
    </row>
    <row r="346" spans="1:17" x14ac:dyDescent="0.2">
      <c r="A346" s="198"/>
      <c r="B346" s="207">
        <v>1</v>
      </c>
      <c r="C346" s="199"/>
      <c r="D346" s="199"/>
      <c r="E346" s="199"/>
      <c r="F346" s="199"/>
      <c r="G346" s="199"/>
      <c r="H346" s="200"/>
      <c r="I346" s="201"/>
      <c r="J346" s="202">
        <v>381</v>
      </c>
      <c r="K346" s="198" t="s">
        <v>454</v>
      </c>
      <c r="L346" s="203">
        <v>7000</v>
      </c>
      <c r="M346" s="203">
        <v>7000</v>
      </c>
      <c r="N346" s="203">
        <v>7000</v>
      </c>
      <c r="O346" s="204">
        <f t="shared" si="130"/>
        <v>100</v>
      </c>
      <c r="P346" s="204">
        <f t="shared" si="139"/>
        <v>100</v>
      </c>
      <c r="Q346" s="204">
        <f t="shared" si="131"/>
        <v>100</v>
      </c>
    </row>
    <row r="347" spans="1:17" x14ac:dyDescent="0.2">
      <c r="A347" s="198"/>
      <c r="B347" s="207">
        <v>1</v>
      </c>
      <c r="C347" s="199"/>
      <c r="D347" s="199"/>
      <c r="E347" s="199"/>
      <c r="F347" s="199"/>
      <c r="G347" s="199"/>
      <c r="H347" s="200"/>
      <c r="I347" s="201"/>
      <c r="J347" s="202">
        <v>381</v>
      </c>
      <c r="K347" s="198" t="s">
        <v>455</v>
      </c>
      <c r="L347" s="203">
        <v>4000</v>
      </c>
      <c r="M347" s="203">
        <v>4000</v>
      </c>
      <c r="N347" s="203">
        <v>4000</v>
      </c>
      <c r="O347" s="204">
        <f t="shared" si="130"/>
        <v>100</v>
      </c>
      <c r="P347" s="204">
        <f t="shared" si="139"/>
        <v>100</v>
      </c>
      <c r="Q347" s="204">
        <f t="shared" si="131"/>
        <v>100</v>
      </c>
    </row>
    <row r="348" spans="1:17" x14ac:dyDescent="0.2">
      <c r="A348" s="198"/>
      <c r="B348" s="207">
        <v>1</v>
      </c>
      <c r="C348" s="199"/>
      <c r="D348" s="199"/>
      <c r="E348" s="199"/>
      <c r="F348" s="199"/>
      <c r="G348" s="199"/>
      <c r="H348" s="200"/>
      <c r="I348" s="201"/>
      <c r="J348" s="202">
        <v>381</v>
      </c>
      <c r="K348" s="198" t="s">
        <v>456</v>
      </c>
      <c r="L348" s="203">
        <v>10000</v>
      </c>
      <c r="M348" s="203">
        <v>10000</v>
      </c>
      <c r="N348" s="203">
        <v>10000</v>
      </c>
      <c r="O348" s="204">
        <f t="shared" si="130"/>
        <v>100</v>
      </c>
      <c r="P348" s="204">
        <f t="shared" si="139"/>
        <v>100</v>
      </c>
      <c r="Q348" s="204">
        <f t="shared" si="131"/>
        <v>100</v>
      </c>
    </row>
    <row r="349" spans="1:17" x14ac:dyDescent="0.2">
      <c r="A349" s="198"/>
      <c r="B349" s="207">
        <v>1</v>
      </c>
      <c r="C349" s="199"/>
      <c r="D349" s="199"/>
      <c r="E349" s="199"/>
      <c r="F349" s="199"/>
      <c r="G349" s="199"/>
      <c r="H349" s="200"/>
      <c r="I349" s="201"/>
      <c r="J349" s="202">
        <v>381</v>
      </c>
      <c r="K349" s="198" t="s">
        <v>457</v>
      </c>
      <c r="L349" s="203">
        <v>10000</v>
      </c>
      <c r="M349" s="203">
        <v>10000</v>
      </c>
      <c r="N349" s="203">
        <v>10000</v>
      </c>
      <c r="O349" s="204">
        <f t="shared" ref="O349:O373" si="140">M349/L349*100</f>
        <v>100</v>
      </c>
      <c r="P349" s="204">
        <f t="shared" si="139"/>
        <v>100</v>
      </c>
      <c r="Q349" s="204">
        <f t="shared" si="131"/>
        <v>100</v>
      </c>
    </row>
    <row r="350" spans="1:17" x14ac:dyDescent="0.2">
      <c r="A350" s="198"/>
      <c r="B350" s="207">
        <v>1</v>
      </c>
      <c r="C350" s="199"/>
      <c r="D350" s="199"/>
      <c r="E350" s="199"/>
      <c r="F350" s="199"/>
      <c r="G350" s="199"/>
      <c r="H350" s="200"/>
      <c r="I350" s="201"/>
      <c r="J350" s="202">
        <v>381</v>
      </c>
      <c r="K350" s="198" t="s">
        <v>460</v>
      </c>
      <c r="L350" s="203">
        <v>2000</v>
      </c>
      <c r="M350" s="203">
        <v>2000</v>
      </c>
      <c r="N350" s="203">
        <v>2000</v>
      </c>
      <c r="O350" s="204">
        <f t="shared" si="140"/>
        <v>100</v>
      </c>
      <c r="P350" s="204">
        <f t="shared" si="139"/>
        <v>100</v>
      </c>
      <c r="Q350" s="204">
        <f t="shared" si="131"/>
        <v>100</v>
      </c>
    </row>
    <row r="351" spans="1:17" x14ac:dyDescent="0.2">
      <c r="A351" s="198"/>
      <c r="B351" s="207">
        <v>1</v>
      </c>
      <c r="C351" s="199"/>
      <c r="D351" s="199"/>
      <c r="E351" s="199"/>
      <c r="F351" s="199"/>
      <c r="G351" s="199"/>
      <c r="H351" s="200"/>
      <c r="I351" s="201"/>
      <c r="J351" s="202">
        <v>381</v>
      </c>
      <c r="K351" s="198" t="s">
        <v>571</v>
      </c>
      <c r="L351" s="203">
        <v>10000</v>
      </c>
      <c r="M351" s="203">
        <v>5000</v>
      </c>
      <c r="N351" s="203">
        <v>5000</v>
      </c>
      <c r="O351" s="204">
        <f t="shared" si="140"/>
        <v>50</v>
      </c>
      <c r="P351" s="204">
        <f t="shared" si="139"/>
        <v>100</v>
      </c>
      <c r="Q351" s="204">
        <f t="shared" si="131"/>
        <v>50</v>
      </c>
    </row>
    <row r="352" spans="1:17" x14ac:dyDescent="0.2">
      <c r="A352" s="198"/>
      <c r="B352" s="207">
        <v>1</v>
      </c>
      <c r="C352" s="199"/>
      <c r="D352" s="199"/>
      <c r="E352" s="199"/>
      <c r="F352" s="199"/>
      <c r="G352" s="199"/>
      <c r="H352" s="200"/>
      <c r="I352" s="201"/>
      <c r="J352" s="202">
        <v>381</v>
      </c>
      <c r="K352" s="198" t="s">
        <v>585</v>
      </c>
      <c r="L352" s="203">
        <v>12000</v>
      </c>
      <c r="M352" s="203"/>
      <c r="N352" s="203"/>
      <c r="O352" s="204"/>
      <c r="P352" s="204"/>
      <c r="Q352" s="204"/>
    </row>
    <row r="353" spans="1:17" x14ac:dyDescent="0.2">
      <c r="A353" s="198"/>
      <c r="B353" s="207">
        <v>1</v>
      </c>
      <c r="C353" s="199"/>
      <c r="D353" s="199"/>
      <c r="E353" s="199"/>
      <c r="F353" s="199"/>
      <c r="G353" s="199"/>
      <c r="H353" s="200"/>
      <c r="I353" s="201"/>
      <c r="J353" s="202">
        <v>381</v>
      </c>
      <c r="K353" s="198" t="s">
        <v>472</v>
      </c>
      <c r="L353" s="203">
        <v>18000</v>
      </c>
      <c r="M353" s="203">
        <v>18000</v>
      </c>
      <c r="N353" s="203">
        <v>18000</v>
      </c>
      <c r="O353" s="204">
        <f t="shared" si="140"/>
        <v>100</v>
      </c>
      <c r="P353" s="204">
        <f t="shared" si="139"/>
        <v>100</v>
      </c>
      <c r="Q353" s="204">
        <f t="shared" si="131"/>
        <v>100</v>
      </c>
    </row>
    <row r="354" spans="1:17" x14ac:dyDescent="0.2">
      <c r="A354" s="182" t="s">
        <v>278</v>
      </c>
      <c r="B354" s="183">
        <v>1</v>
      </c>
      <c r="C354" s="183" t="s">
        <v>135</v>
      </c>
      <c r="D354" s="183" t="s">
        <v>135</v>
      </c>
      <c r="E354" s="183" t="s">
        <v>135</v>
      </c>
      <c r="F354" s="183" t="s">
        <v>135</v>
      </c>
      <c r="G354" s="183" t="s">
        <v>135</v>
      </c>
      <c r="H354" s="184" t="s">
        <v>135</v>
      </c>
      <c r="I354" s="182" t="s">
        <v>279</v>
      </c>
      <c r="J354" s="296" t="s">
        <v>280</v>
      </c>
      <c r="K354" s="296"/>
      <c r="L354" s="188">
        <f>L355</f>
        <v>10000</v>
      </c>
      <c r="M354" s="188">
        <f t="shared" ref="M354:N357" si="141">M355</f>
        <v>10000</v>
      </c>
      <c r="N354" s="188">
        <f t="shared" si="141"/>
        <v>10000</v>
      </c>
      <c r="O354" s="189">
        <f t="shared" si="140"/>
        <v>100</v>
      </c>
      <c r="P354" s="189">
        <f t="shared" ref="P354:P379" si="142">N354/M354*100</f>
        <v>100</v>
      </c>
      <c r="Q354" s="189">
        <f t="shared" ref="Q354:Q373" si="143">N354/L354*100</f>
        <v>100</v>
      </c>
    </row>
    <row r="355" spans="1:17" x14ac:dyDescent="0.2">
      <c r="A355" s="190"/>
      <c r="B355" s="191"/>
      <c r="C355" s="191"/>
      <c r="D355" s="191"/>
      <c r="E355" s="191"/>
      <c r="F355" s="191"/>
      <c r="G355" s="191"/>
      <c r="H355" s="192"/>
      <c r="I355" s="190" t="s">
        <v>279</v>
      </c>
      <c r="J355" s="194" t="s">
        <v>281</v>
      </c>
      <c r="K355" s="195"/>
      <c r="L355" s="196">
        <f>L356</f>
        <v>10000</v>
      </c>
      <c r="M355" s="196">
        <f t="shared" si="141"/>
        <v>10000</v>
      </c>
      <c r="N355" s="196">
        <f t="shared" si="141"/>
        <v>10000</v>
      </c>
      <c r="O355" s="197">
        <f t="shared" si="140"/>
        <v>100</v>
      </c>
      <c r="P355" s="197">
        <f t="shared" si="142"/>
        <v>100</v>
      </c>
      <c r="Q355" s="197">
        <f t="shared" si="143"/>
        <v>100</v>
      </c>
    </row>
    <row r="356" spans="1:17" x14ac:dyDescent="0.2">
      <c r="A356" s="198"/>
      <c r="B356" s="208"/>
      <c r="C356" s="208"/>
      <c r="D356" s="208"/>
      <c r="E356" s="208"/>
      <c r="F356" s="208"/>
      <c r="G356" s="208"/>
      <c r="H356" s="209"/>
      <c r="I356" s="201"/>
      <c r="J356" s="202">
        <v>3</v>
      </c>
      <c r="K356" s="198" t="s">
        <v>18</v>
      </c>
      <c r="L356" s="203">
        <f>L357</f>
        <v>10000</v>
      </c>
      <c r="M356" s="203">
        <f t="shared" si="141"/>
        <v>10000</v>
      </c>
      <c r="N356" s="203">
        <f t="shared" si="141"/>
        <v>10000</v>
      </c>
      <c r="O356" s="204">
        <f t="shared" si="140"/>
        <v>100</v>
      </c>
      <c r="P356" s="204">
        <f t="shared" si="142"/>
        <v>100</v>
      </c>
      <c r="Q356" s="204">
        <f t="shared" si="143"/>
        <v>100</v>
      </c>
    </row>
    <row r="357" spans="1:17" x14ac:dyDescent="0.2">
      <c r="A357" s="198"/>
      <c r="B357" s="199">
        <v>1</v>
      </c>
      <c r="C357" s="199"/>
      <c r="D357" s="199"/>
      <c r="E357" s="199"/>
      <c r="F357" s="199"/>
      <c r="G357" s="199"/>
      <c r="H357" s="200"/>
      <c r="I357" s="201"/>
      <c r="J357" s="202">
        <v>38</v>
      </c>
      <c r="K357" s="198" t="s">
        <v>83</v>
      </c>
      <c r="L357" s="203">
        <f>L358</f>
        <v>10000</v>
      </c>
      <c r="M357" s="203">
        <f t="shared" si="141"/>
        <v>10000</v>
      </c>
      <c r="N357" s="203">
        <f t="shared" si="141"/>
        <v>10000</v>
      </c>
      <c r="O357" s="204">
        <f t="shared" si="140"/>
        <v>100</v>
      </c>
      <c r="P357" s="204">
        <f t="shared" si="142"/>
        <v>100</v>
      </c>
      <c r="Q357" s="204">
        <f t="shared" si="143"/>
        <v>100</v>
      </c>
    </row>
    <row r="358" spans="1:17" x14ac:dyDescent="0.2">
      <c r="A358" s="198"/>
      <c r="B358" s="199" t="s">
        <v>145</v>
      </c>
      <c r="C358" s="199"/>
      <c r="D358" s="199"/>
      <c r="E358" s="199"/>
      <c r="F358" s="199"/>
      <c r="G358" s="199"/>
      <c r="H358" s="200"/>
      <c r="I358" s="201"/>
      <c r="J358" s="202">
        <v>381</v>
      </c>
      <c r="K358" s="198" t="s">
        <v>84</v>
      </c>
      <c r="L358" s="203">
        <v>10000</v>
      </c>
      <c r="M358" s="203">
        <v>10000</v>
      </c>
      <c r="N358" s="203">
        <v>10000</v>
      </c>
      <c r="O358" s="204">
        <f t="shared" si="140"/>
        <v>100</v>
      </c>
      <c r="P358" s="204">
        <f t="shared" si="142"/>
        <v>100</v>
      </c>
      <c r="Q358" s="204">
        <f t="shared" si="143"/>
        <v>100</v>
      </c>
    </row>
    <row r="359" spans="1:17" x14ac:dyDescent="0.2">
      <c r="A359" s="182" t="s">
        <v>282</v>
      </c>
      <c r="B359" s="183">
        <v>1</v>
      </c>
      <c r="C359" s="183" t="s">
        <v>135</v>
      </c>
      <c r="D359" s="183"/>
      <c r="E359" s="183"/>
      <c r="F359" s="183"/>
      <c r="G359" s="183"/>
      <c r="H359" s="184" t="s">
        <v>135</v>
      </c>
      <c r="I359" s="185">
        <v>473</v>
      </c>
      <c r="J359" s="296" t="s">
        <v>446</v>
      </c>
      <c r="K359" s="296"/>
      <c r="L359" s="188">
        <f>L360</f>
        <v>60000</v>
      </c>
      <c r="M359" s="188">
        <f t="shared" ref="M359:N362" si="144">M360</f>
        <v>60000</v>
      </c>
      <c r="N359" s="188">
        <f t="shared" si="144"/>
        <v>60000</v>
      </c>
      <c r="O359" s="189">
        <f t="shared" si="140"/>
        <v>100</v>
      </c>
      <c r="P359" s="189">
        <f t="shared" si="142"/>
        <v>100</v>
      </c>
      <c r="Q359" s="189">
        <f t="shared" si="143"/>
        <v>100</v>
      </c>
    </row>
    <row r="360" spans="1:17" x14ac:dyDescent="0.2">
      <c r="A360" s="190"/>
      <c r="B360" s="191"/>
      <c r="C360" s="191"/>
      <c r="D360" s="191"/>
      <c r="E360" s="191"/>
      <c r="F360" s="191"/>
      <c r="G360" s="191"/>
      <c r="H360" s="192"/>
      <c r="I360" s="193">
        <v>7473</v>
      </c>
      <c r="J360" s="194" t="s">
        <v>544</v>
      </c>
      <c r="K360" s="195"/>
      <c r="L360" s="196">
        <f>L361</f>
        <v>60000</v>
      </c>
      <c r="M360" s="196">
        <f t="shared" si="144"/>
        <v>60000</v>
      </c>
      <c r="N360" s="196">
        <f t="shared" si="144"/>
        <v>60000</v>
      </c>
      <c r="O360" s="197">
        <f t="shared" si="140"/>
        <v>100</v>
      </c>
      <c r="P360" s="197">
        <f t="shared" si="142"/>
        <v>100</v>
      </c>
      <c r="Q360" s="197">
        <f t="shared" si="143"/>
        <v>100</v>
      </c>
    </row>
    <row r="361" spans="1:17" x14ac:dyDescent="0.2">
      <c r="A361" s="198"/>
      <c r="B361" s="208"/>
      <c r="C361" s="208"/>
      <c r="D361" s="208"/>
      <c r="E361" s="208"/>
      <c r="F361" s="208"/>
      <c r="G361" s="208"/>
      <c r="H361" s="209"/>
      <c r="I361" s="201"/>
      <c r="J361" s="202">
        <v>3</v>
      </c>
      <c r="K361" s="198" t="s">
        <v>18</v>
      </c>
      <c r="L361" s="203">
        <f>L362</f>
        <v>60000</v>
      </c>
      <c r="M361" s="203">
        <f t="shared" si="144"/>
        <v>60000</v>
      </c>
      <c r="N361" s="203">
        <f t="shared" si="144"/>
        <v>60000</v>
      </c>
      <c r="O361" s="204">
        <f t="shared" si="140"/>
        <v>100</v>
      </c>
      <c r="P361" s="204">
        <f t="shared" si="142"/>
        <v>100</v>
      </c>
      <c r="Q361" s="204">
        <f t="shared" si="143"/>
        <v>100</v>
      </c>
    </row>
    <row r="362" spans="1:17" x14ac:dyDescent="0.2">
      <c r="A362" s="198"/>
      <c r="B362" s="199">
        <v>1</v>
      </c>
      <c r="C362" s="199"/>
      <c r="D362" s="199"/>
      <c r="E362" s="199"/>
      <c r="F362" s="199"/>
      <c r="G362" s="199"/>
      <c r="H362" s="200"/>
      <c r="I362" s="201"/>
      <c r="J362" s="202">
        <v>38</v>
      </c>
      <c r="K362" s="198" t="s">
        <v>83</v>
      </c>
      <c r="L362" s="203">
        <f>L363</f>
        <v>60000</v>
      </c>
      <c r="M362" s="203">
        <f t="shared" si="144"/>
        <v>60000</v>
      </c>
      <c r="N362" s="203">
        <f t="shared" si="144"/>
        <v>60000</v>
      </c>
      <c r="O362" s="204">
        <f t="shared" si="140"/>
        <v>100</v>
      </c>
      <c r="P362" s="204">
        <f t="shared" si="142"/>
        <v>100</v>
      </c>
      <c r="Q362" s="204">
        <f t="shared" si="143"/>
        <v>100</v>
      </c>
    </row>
    <row r="363" spans="1:17" x14ac:dyDescent="0.2">
      <c r="A363" s="198"/>
      <c r="B363" s="207">
        <v>1</v>
      </c>
      <c r="C363" s="199"/>
      <c r="D363" s="199"/>
      <c r="E363" s="199"/>
      <c r="F363" s="199"/>
      <c r="G363" s="199"/>
      <c r="H363" s="200"/>
      <c r="I363" s="201"/>
      <c r="J363" s="202">
        <v>381</v>
      </c>
      <c r="K363" s="198" t="s">
        <v>84</v>
      </c>
      <c r="L363" s="203">
        <v>60000</v>
      </c>
      <c r="M363" s="203">
        <v>60000</v>
      </c>
      <c r="N363" s="203">
        <v>60000</v>
      </c>
      <c r="O363" s="204">
        <f t="shared" si="140"/>
        <v>100</v>
      </c>
      <c r="P363" s="204">
        <f t="shared" si="142"/>
        <v>100</v>
      </c>
      <c r="Q363" s="204">
        <f t="shared" si="143"/>
        <v>100</v>
      </c>
    </row>
    <row r="364" spans="1:17" x14ac:dyDescent="0.2">
      <c r="A364" s="182" t="s">
        <v>445</v>
      </c>
      <c r="B364" s="183">
        <v>1</v>
      </c>
      <c r="C364" s="183" t="s">
        <v>135</v>
      </c>
      <c r="D364" s="183"/>
      <c r="E364" s="183"/>
      <c r="F364" s="183"/>
      <c r="G364" s="183"/>
      <c r="H364" s="184" t="s">
        <v>135</v>
      </c>
      <c r="I364" s="185">
        <v>107</v>
      </c>
      <c r="J364" s="296" t="s">
        <v>448</v>
      </c>
      <c r="K364" s="296"/>
      <c r="L364" s="188">
        <f>L365</f>
        <v>75000</v>
      </c>
      <c r="M364" s="188">
        <f t="shared" ref="M364:N367" si="145">M365</f>
        <v>72000</v>
      </c>
      <c r="N364" s="188">
        <f t="shared" si="145"/>
        <v>72000</v>
      </c>
      <c r="O364" s="189">
        <f t="shared" si="140"/>
        <v>96</v>
      </c>
      <c r="P364" s="189">
        <f t="shared" si="142"/>
        <v>100</v>
      </c>
      <c r="Q364" s="189">
        <f t="shared" si="143"/>
        <v>96</v>
      </c>
    </row>
    <row r="365" spans="1:17" x14ac:dyDescent="0.2">
      <c r="A365" s="190"/>
      <c r="B365" s="191"/>
      <c r="C365" s="191"/>
      <c r="D365" s="191"/>
      <c r="E365" s="191"/>
      <c r="F365" s="191"/>
      <c r="G365" s="191"/>
      <c r="H365" s="192"/>
      <c r="I365" s="193">
        <v>107</v>
      </c>
      <c r="J365" s="194" t="s">
        <v>449</v>
      </c>
      <c r="K365" s="195"/>
      <c r="L365" s="196">
        <f>L366</f>
        <v>75000</v>
      </c>
      <c r="M365" s="196">
        <f t="shared" si="145"/>
        <v>72000</v>
      </c>
      <c r="N365" s="196">
        <f t="shared" si="145"/>
        <v>72000</v>
      </c>
      <c r="O365" s="197">
        <f t="shared" si="140"/>
        <v>96</v>
      </c>
      <c r="P365" s="197">
        <f t="shared" si="142"/>
        <v>100</v>
      </c>
      <c r="Q365" s="197">
        <f t="shared" si="143"/>
        <v>96</v>
      </c>
    </row>
    <row r="366" spans="1:17" x14ac:dyDescent="0.2">
      <c r="A366" s="198"/>
      <c r="B366" s="208"/>
      <c r="C366" s="208"/>
      <c r="D366" s="208"/>
      <c r="E366" s="208"/>
      <c r="F366" s="208"/>
      <c r="G366" s="208"/>
      <c r="H366" s="209"/>
      <c r="I366" s="201"/>
      <c r="J366" s="202">
        <v>3</v>
      </c>
      <c r="K366" s="198" t="s">
        <v>18</v>
      </c>
      <c r="L366" s="203">
        <f>L367</f>
        <v>75000</v>
      </c>
      <c r="M366" s="203">
        <f t="shared" si="145"/>
        <v>72000</v>
      </c>
      <c r="N366" s="203">
        <f t="shared" si="145"/>
        <v>72000</v>
      </c>
      <c r="O366" s="204">
        <f t="shared" si="140"/>
        <v>96</v>
      </c>
      <c r="P366" s="204">
        <f t="shared" si="142"/>
        <v>100</v>
      </c>
      <c r="Q366" s="204">
        <f t="shared" si="143"/>
        <v>96</v>
      </c>
    </row>
    <row r="367" spans="1:17" x14ac:dyDescent="0.2">
      <c r="A367" s="198"/>
      <c r="B367" s="199">
        <v>1</v>
      </c>
      <c r="C367" s="199"/>
      <c r="D367" s="199"/>
      <c r="E367" s="199"/>
      <c r="F367" s="199"/>
      <c r="G367" s="199"/>
      <c r="H367" s="200"/>
      <c r="I367" s="201"/>
      <c r="J367" s="202">
        <v>38</v>
      </c>
      <c r="K367" s="198" t="s">
        <v>83</v>
      </c>
      <c r="L367" s="203">
        <f>L368</f>
        <v>75000</v>
      </c>
      <c r="M367" s="203">
        <f t="shared" si="145"/>
        <v>72000</v>
      </c>
      <c r="N367" s="203">
        <f t="shared" si="145"/>
        <v>72000</v>
      </c>
      <c r="O367" s="204">
        <f t="shared" si="140"/>
        <v>96</v>
      </c>
      <c r="P367" s="204">
        <f t="shared" si="142"/>
        <v>100</v>
      </c>
      <c r="Q367" s="204">
        <f t="shared" si="143"/>
        <v>96</v>
      </c>
    </row>
    <row r="368" spans="1:17" x14ac:dyDescent="0.2">
      <c r="A368" s="198"/>
      <c r="B368" s="207">
        <v>1</v>
      </c>
      <c r="C368" s="199"/>
      <c r="D368" s="199"/>
      <c r="E368" s="199"/>
      <c r="F368" s="199"/>
      <c r="G368" s="199"/>
      <c r="H368" s="200"/>
      <c r="I368" s="201"/>
      <c r="J368" s="202">
        <v>381</v>
      </c>
      <c r="K368" s="198" t="s">
        <v>84</v>
      </c>
      <c r="L368" s="203">
        <v>75000</v>
      </c>
      <c r="M368" s="203">
        <v>72000</v>
      </c>
      <c r="N368" s="203">
        <v>72000</v>
      </c>
      <c r="O368" s="204">
        <f t="shared" si="140"/>
        <v>96</v>
      </c>
      <c r="P368" s="204">
        <f t="shared" si="142"/>
        <v>100</v>
      </c>
      <c r="Q368" s="204">
        <f t="shared" si="143"/>
        <v>96</v>
      </c>
    </row>
    <row r="369" spans="1:17" x14ac:dyDescent="0.2">
      <c r="A369" s="182" t="s">
        <v>447</v>
      </c>
      <c r="B369" s="183">
        <v>1</v>
      </c>
      <c r="C369" s="183" t="s">
        <v>135</v>
      </c>
      <c r="D369" s="183"/>
      <c r="E369" s="183"/>
      <c r="F369" s="183"/>
      <c r="G369" s="183"/>
      <c r="H369" s="184" t="s">
        <v>135</v>
      </c>
      <c r="I369" s="185">
        <v>42</v>
      </c>
      <c r="J369" s="296" t="s">
        <v>461</v>
      </c>
      <c r="K369" s="296"/>
      <c r="L369" s="188">
        <f>L370</f>
        <v>2000</v>
      </c>
      <c r="M369" s="188">
        <f t="shared" ref="M369:N371" si="146">M370</f>
        <v>2000</v>
      </c>
      <c r="N369" s="188">
        <f t="shared" si="146"/>
        <v>2000</v>
      </c>
      <c r="O369" s="189">
        <f t="shared" si="140"/>
        <v>100</v>
      </c>
      <c r="P369" s="189">
        <f t="shared" si="142"/>
        <v>100</v>
      </c>
      <c r="Q369" s="189">
        <f t="shared" si="143"/>
        <v>100</v>
      </c>
    </row>
    <row r="370" spans="1:17" x14ac:dyDescent="0.2">
      <c r="A370" s="190"/>
      <c r="B370" s="191"/>
      <c r="C370" s="191"/>
      <c r="D370" s="191"/>
      <c r="E370" s="191"/>
      <c r="F370" s="191"/>
      <c r="G370" s="191"/>
      <c r="H370" s="192"/>
      <c r="I370" s="193">
        <v>42</v>
      </c>
      <c r="J370" s="194" t="s">
        <v>464</v>
      </c>
      <c r="K370" s="195"/>
      <c r="L370" s="196">
        <f>L371</f>
        <v>2000</v>
      </c>
      <c r="M370" s="196">
        <f t="shared" si="146"/>
        <v>2000</v>
      </c>
      <c r="N370" s="196">
        <f t="shared" si="146"/>
        <v>2000</v>
      </c>
      <c r="O370" s="197">
        <f t="shared" si="140"/>
        <v>100</v>
      </c>
      <c r="P370" s="197">
        <f t="shared" si="142"/>
        <v>100</v>
      </c>
      <c r="Q370" s="197">
        <f t="shared" si="143"/>
        <v>100</v>
      </c>
    </row>
    <row r="371" spans="1:17" x14ac:dyDescent="0.2">
      <c r="A371" s="198"/>
      <c r="B371" s="208"/>
      <c r="C371" s="208"/>
      <c r="D371" s="208"/>
      <c r="E371" s="208"/>
      <c r="F371" s="208"/>
      <c r="G371" s="208"/>
      <c r="H371" s="209"/>
      <c r="I371" s="201"/>
      <c r="J371" s="202">
        <v>3</v>
      </c>
      <c r="K371" s="198" t="s">
        <v>18</v>
      </c>
      <c r="L371" s="203">
        <f>L372</f>
        <v>2000</v>
      </c>
      <c r="M371" s="203">
        <f t="shared" si="146"/>
        <v>2000</v>
      </c>
      <c r="N371" s="203">
        <f t="shared" si="146"/>
        <v>2000</v>
      </c>
      <c r="O371" s="204">
        <f t="shared" si="140"/>
        <v>100</v>
      </c>
      <c r="P371" s="204">
        <f t="shared" si="142"/>
        <v>100</v>
      </c>
      <c r="Q371" s="204">
        <f t="shared" si="143"/>
        <v>100</v>
      </c>
    </row>
    <row r="372" spans="1:17" x14ac:dyDescent="0.2">
      <c r="A372" s="198"/>
      <c r="B372" s="199">
        <v>1</v>
      </c>
      <c r="C372" s="199"/>
      <c r="D372" s="199"/>
      <c r="E372" s="199"/>
      <c r="F372" s="199"/>
      <c r="G372" s="199"/>
      <c r="H372" s="200"/>
      <c r="I372" s="201"/>
      <c r="J372" s="202">
        <v>38</v>
      </c>
      <c r="K372" s="198" t="s">
        <v>83</v>
      </c>
      <c r="L372" s="203">
        <f>L373</f>
        <v>2000</v>
      </c>
      <c r="M372" s="203">
        <f>M373</f>
        <v>2000</v>
      </c>
      <c r="N372" s="203">
        <f>N373</f>
        <v>2000</v>
      </c>
      <c r="O372" s="204">
        <f t="shared" si="140"/>
        <v>100</v>
      </c>
      <c r="P372" s="204">
        <f t="shared" si="142"/>
        <v>100</v>
      </c>
      <c r="Q372" s="204">
        <f t="shared" si="143"/>
        <v>100</v>
      </c>
    </row>
    <row r="373" spans="1:17" x14ac:dyDescent="0.2">
      <c r="A373" s="198"/>
      <c r="B373" s="207">
        <v>1</v>
      </c>
      <c r="C373" s="199"/>
      <c r="D373" s="199"/>
      <c r="E373" s="199"/>
      <c r="F373" s="199"/>
      <c r="G373" s="199"/>
      <c r="H373" s="200"/>
      <c r="I373" s="201"/>
      <c r="J373" s="202">
        <v>381</v>
      </c>
      <c r="K373" s="198" t="s">
        <v>84</v>
      </c>
      <c r="L373" s="203">
        <v>2000</v>
      </c>
      <c r="M373" s="203">
        <v>2000</v>
      </c>
      <c r="N373" s="203">
        <v>2000</v>
      </c>
      <c r="O373" s="204">
        <f t="shared" si="140"/>
        <v>100</v>
      </c>
      <c r="P373" s="204">
        <f t="shared" si="142"/>
        <v>100</v>
      </c>
      <c r="Q373" s="204">
        <f t="shared" si="143"/>
        <v>100</v>
      </c>
    </row>
    <row r="374" spans="1:17" ht="12.75" customHeight="1" x14ac:dyDescent="0.2">
      <c r="A374" s="182" t="s">
        <v>526</v>
      </c>
      <c r="B374" s="183">
        <v>1</v>
      </c>
      <c r="C374" s="183" t="s">
        <v>135</v>
      </c>
      <c r="D374" s="183"/>
      <c r="E374" s="183"/>
      <c r="F374" s="183"/>
      <c r="G374" s="183"/>
      <c r="H374" s="184" t="s">
        <v>135</v>
      </c>
      <c r="I374" s="185">
        <v>912</v>
      </c>
      <c r="J374" s="296" t="s">
        <v>572</v>
      </c>
      <c r="K374" s="296"/>
      <c r="L374" s="188">
        <f>L375</f>
        <v>100000</v>
      </c>
      <c r="M374" s="188">
        <f t="shared" ref="M374:N376" si="147">M375</f>
        <v>0</v>
      </c>
      <c r="N374" s="188">
        <f t="shared" si="147"/>
        <v>0</v>
      </c>
      <c r="O374" s="189"/>
      <c r="P374" s="189"/>
      <c r="Q374" s="189"/>
    </row>
    <row r="375" spans="1:17" x14ac:dyDescent="0.2">
      <c r="A375" s="190"/>
      <c r="B375" s="191"/>
      <c r="C375" s="191"/>
      <c r="D375" s="191"/>
      <c r="E375" s="191"/>
      <c r="F375" s="191"/>
      <c r="G375" s="191"/>
      <c r="H375" s="192"/>
      <c r="I375" s="193">
        <v>912</v>
      </c>
      <c r="J375" s="194" t="s">
        <v>266</v>
      </c>
      <c r="K375" s="195"/>
      <c r="L375" s="196">
        <f>L376</f>
        <v>100000</v>
      </c>
      <c r="M375" s="196">
        <f t="shared" si="147"/>
        <v>0</v>
      </c>
      <c r="N375" s="196">
        <f t="shared" si="147"/>
        <v>0</v>
      </c>
      <c r="O375" s="197"/>
      <c r="P375" s="197"/>
      <c r="Q375" s="197"/>
    </row>
    <row r="376" spans="1:17" x14ac:dyDescent="0.2">
      <c r="A376" s="198"/>
      <c r="B376" s="208"/>
      <c r="C376" s="208"/>
      <c r="D376" s="208"/>
      <c r="E376" s="208"/>
      <c r="F376" s="208"/>
      <c r="G376" s="208"/>
      <c r="H376" s="209"/>
      <c r="I376" s="201"/>
      <c r="J376" s="202">
        <v>3</v>
      </c>
      <c r="K376" s="198" t="s">
        <v>18</v>
      </c>
      <c r="L376" s="203">
        <f>L377</f>
        <v>100000</v>
      </c>
      <c r="M376" s="203">
        <f t="shared" si="147"/>
        <v>0</v>
      </c>
      <c r="N376" s="203">
        <f t="shared" si="147"/>
        <v>0</v>
      </c>
      <c r="O376" s="204"/>
      <c r="P376" s="204"/>
      <c r="Q376" s="204"/>
    </row>
    <row r="377" spans="1:17" x14ac:dyDescent="0.2">
      <c r="A377" s="198"/>
      <c r="B377" s="199">
        <v>1</v>
      </c>
      <c r="C377" s="199"/>
      <c r="D377" s="199"/>
      <c r="E377" s="199"/>
      <c r="F377" s="199"/>
      <c r="G377" s="199"/>
      <c r="H377" s="200"/>
      <c r="I377" s="201"/>
      <c r="J377" s="202">
        <v>38</v>
      </c>
      <c r="K377" s="198" t="s">
        <v>83</v>
      </c>
      <c r="L377" s="203">
        <f>L378</f>
        <v>100000</v>
      </c>
      <c r="M377" s="203">
        <f>M378</f>
        <v>0</v>
      </c>
      <c r="N377" s="203">
        <f>N378</f>
        <v>0</v>
      </c>
      <c r="O377" s="204"/>
      <c r="P377" s="204"/>
      <c r="Q377" s="204"/>
    </row>
    <row r="378" spans="1:17" x14ac:dyDescent="0.2">
      <c r="A378" s="198"/>
      <c r="B378" s="207">
        <v>1</v>
      </c>
      <c r="C378" s="199"/>
      <c r="D378" s="199"/>
      <c r="E378" s="199"/>
      <c r="F378" s="199"/>
      <c r="G378" s="199"/>
      <c r="H378" s="200"/>
      <c r="I378" s="201"/>
      <c r="J378" s="202">
        <v>381</v>
      </c>
      <c r="K378" s="198" t="s">
        <v>84</v>
      </c>
      <c r="L378" s="203">
        <v>100000</v>
      </c>
      <c r="M378" s="203">
        <v>0</v>
      </c>
      <c r="N378" s="203">
        <v>0</v>
      </c>
      <c r="O378" s="204"/>
      <c r="P378" s="204"/>
      <c r="Q378" s="204"/>
    </row>
    <row r="379" spans="1:17" ht="15.75" x14ac:dyDescent="0.25">
      <c r="A379" s="177" t="s">
        <v>283</v>
      </c>
      <c r="B379" s="178">
        <v>1</v>
      </c>
      <c r="C379" s="178" t="s">
        <v>135</v>
      </c>
      <c r="D379" s="178"/>
      <c r="E379" s="178"/>
      <c r="F379" s="178" t="s">
        <v>135</v>
      </c>
      <c r="G379" s="178"/>
      <c r="H379" s="179" t="s">
        <v>135</v>
      </c>
      <c r="I379" s="177"/>
      <c r="J379" s="299" t="s">
        <v>284</v>
      </c>
      <c r="K379" s="299"/>
      <c r="L379" s="180">
        <f>L380+L385+L390</f>
        <v>204000</v>
      </c>
      <c r="M379" s="180">
        <f t="shared" ref="M379:N379" si="148">M380+M385+M390</f>
        <v>204000</v>
      </c>
      <c r="N379" s="180">
        <f t="shared" si="148"/>
        <v>204000</v>
      </c>
      <c r="O379" s="181">
        <f t="shared" ref="O379:O415" si="149">M379/L379*100</f>
        <v>100</v>
      </c>
      <c r="P379" s="181">
        <f t="shared" si="142"/>
        <v>100</v>
      </c>
      <c r="Q379" s="181">
        <f t="shared" ref="Q379:Q415" si="150">N379/L379*100</f>
        <v>100</v>
      </c>
    </row>
    <row r="380" spans="1:17" x14ac:dyDescent="0.2">
      <c r="A380" s="182" t="s">
        <v>285</v>
      </c>
      <c r="B380" s="183">
        <v>1</v>
      </c>
      <c r="C380" s="183" t="s">
        <v>135</v>
      </c>
      <c r="D380" s="183" t="s">
        <v>135</v>
      </c>
      <c r="E380" s="183"/>
      <c r="F380" s="183" t="s">
        <v>135</v>
      </c>
      <c r="G380" s="183" t="s">
        <v>135</v>
      </c>
      <c r="H380" s="184" t="s">
        <v>135</v>
      </c>
      <c r="I380" s="185">
        <v>320</v>
      </c>
      <c r="J380" s="186"/>
      <c r="K380" s="187"/>
      <c r="L380" s="188">
        <f>L381</f>
        <v>175000</v>
      </c>
      <c r="M380" s="188">
        <f t="shared" ref="M380:N383" si="151">M381</f>
        <v>175000</v>
      </c>
      <c r="N380" s="188">
        <f t="shared" si="151"/>
        <v>175000</v>
      </c>
      <c r="O380" s="189">
        <f t="shared" si="149"/>
        <v>100</v>
      </c>
      <c r="P380" s="189">
        <f>N380/L380*100</f>
        <v>100</v>
      </c>
      <c r="Q380" s="189">
        <f t="shared" si="150"/>
        <v>100</v>
      </c>
    </row>
    <row r="381" spans="1:17" x14ac:dyDescent="0.2">
      <c r="A381" s="190"/>
      <c r="B381" s="191"/>
      <c r="C381" s="191"/>
      <c r="D381" s="191"/>
      <c r="E381" s="191"/>
      <c r="F381" s="191"/>
      <c r="G381" s="191"/>
      <c r="H381" s="192"/>
      <c r="I381" s="193">
        <v>320</v>
      </c>
      <c r="J381" s="194" t="s">
        <v>286</v>
      </c>
      <c r="K381" s="195"/>
      <c r="L381" s="196">
        <f>L382</f>
        <v>175000</v>
      </c>
      <c r="M381" s="196">
        <f t="shared" si="151"/>
        <v>175000</v>
      </c>
      <c r="N381" s="196">
        <f t="shared" si="151"/>
        <v>175000</v>
      </c>
      <c r="O381" s="197">
        <f t="shared" si="149"/>
        <v>100</v>
      </c>
      <c r="P381" s="197">
        <f>N381/M381*100</f>
        <v>100</v>
      </c>
      <c r="Q381" s="197">
        <f t="shared" si="150"/>
        <v>100</v>
      </c>
    </row>
    <row r="382" spans="1:17" x14ac:dyDescent="0.2">
      <c r="A382" s="198"/>
      <c r="B382" s="208"/>
      <c r="C382" s="208"/>
      <c r="D382" s="208"/>
      <c r="E382" s="208"/>
      <c r="F382" s="208"/>
      <c r="G382" s="208"/>
      <c r="H382" s="209"/>
      <c r="I382" s="201"/>
      <c r="J382" s="202">
        <v>3</v>
      </c>
      <c r="K382" s="198" t="s">
        <v>18</v>
      </c>
      <c r="L382" s="203">
        <f>L383</f>
        <v>175000</v>
      </c>
      <c r="M382" s="203">
        <f t="shared" si="151"/>
        <v>175000</v>
      </c>
      <c r="N382" s="203">
        <f t="shared" si="151"/>
        <v>175000</v>
      </c>
      <c r="O382" s="204">
        <f t="shared" si="149"/>
        <v>100</v>
      </c>
      <c r="P382" s="204">
        <f>N382/M382*100</f>
        <v>100</v>
      </c>
      <c r="Q382" s="204">
        <f t="shared" si="150"/>
        <v>100</v>
      </c>
    </row>
    <row r="383" spans="1:17" x14ac:dyDescent="0.2">
      <c r="A383" s="198"/>
      <c r="B383" s="199">
        <v>1</v>
      </c>
      <c r="C383" s="199"/>
      <c r="D383" s="199"/>
      <c r="E383" s="199"/>
      <c r="F383" s="199"/>
      <c r="G383" s="199"/>
      <c r="H383" s="200"/>
      <c r="I383" s="201"/>
      <c r="J383" s="202">
        <v>38</v>
      </c>
      <c r="K383" s="198" t="s">
        <v>83</v>
      </c>
      <c r="L383" s="203">
        <f>L384</f>
        <v>175000</v>
      </c>
      <c r="M383" s="203">
        <f t="shared" si="151"/>
        <v>175000</v>
      </c>
      <c r="N383" s="203">
        <f t="shared" si="151"/>
        <v>175000</v>
      </c>
      <c r="O383" s="204">
        <f t="shared" si="149"/>
        <v>100</v>
      </c>
      <c r="P383" s="204">
        <f>N383/M383*100</f>
        <v>100</v>
      </c>
      <c r="Q383" s="204">
        <f t="shared" si="150"/>
        <v>100</v>
      </c>
    </row>
    <row r="384" spans="1:17" x14ac:dyDescent="0.2">
      <c r="A384" s="198"/>
      <c r="B384" s="207">
        <v>1</v>
      </c>
      <c r="C384" s="199"/>
      <c r="D384" s="199"/>
      <c r="E384" s="199"/>
      <c r="F384" s="199"/>
      <c r="G384" s="199"/>
      <c r="H384" s="200"/>
      <c r="I384" s="201"/>
      <c r="J384" s="202">
        <v>381</v>
      </c>
      <c r="K384" s="198" t="s">
        <v>84</v>
      </c>
      <c r="L384" s="203">
        <v>175000</v>
      </c>
      <c r="M384" s="203">
        <v>175000</v>
      </c>
      <c r="N384" s="203">
        <v>175000</v>
      </c>
      <c r="O384" s="204">
        <f t="shared" si="149"/>
        <v>100</v>
      </c>
      <c r="P384" s="204">
        <f>N384/M384*100</f>
        <v>100</v>
      </c>
      <c r="Q384" s="204">
        <f t="shared" si="150"/>
        <v>100</v>
      </c>
    </row>
    <row r="385" spans="1:17" x14ac:dyDescent="0.2">
      <c r="A385" s="182" t="s">
        <v>287</v>
      </c>
      <c r="B385" s="183">
        <v>1</v>
      </c>
      <c r="C385" s="183" t="s">
        <v>135</v>
      </c>
      <c r="D385" s="183" t="s">
        <v>135</v>
      </c>
      <c r="E385" s="183"/>
      <c r="F385" s="183" t="s">
        <v>135</v>
      </c>
      <c r="G385" s="183" t="s">
        <v>135</v>
      </c>
      <c r="H385" s="184" t="s">
        <v>135</v>
      </c>
      <c r="I385" s="185">
        <v>360</v>
      </c>
      <c r="J385" s="186" t="s">
        <v>288</v>
      </c>
      <c r="K385" s="187"/>
      <c r="L385" s="188">
        <f>L386</f>
        <v>5000</v>
      </c>
      <c r="M385" s="188">
        <f t="shared" ref="M385:N388" si="152">M386</f>
        <v>5000</v>
      </c>
      <c r="N385" s="188">
        <f t="shared" si="152"/>
        <v>5000</v>
      </c>
      <c r="O385" s="189">
        <f t="shared" si="149"/>
        <v>100</v>
      </c>
      <c r="P385" s="189">
        <f>N385/L385*100</f>
        <v>100</v>
      </c>
      <c r="Q385" s="189">
        <f t="shared" si="150"/>
        <v>100</v>
      </c>
    </row>
    <row r="386" spans="1:17" x14ac:dyDescent="0.2">
      <c r="A386" s="190"/>
      <c r="B386" s="191"/>
      <c r="C386" s="191"/>
      <c r="D386" s="191"/>
      <c r="E386" s="191"/>
      <c r="F386" s="191"/>
      <c r="G386" s="191"/>
      <c r="H386" s="192"/>
      <c r="I386" s="193">
        <v>360</v>
      </c>
      <c r="J386" s="194" t="s">
        <v>289</v>
      </c>
      <c r="K386" s="195"/>
      <c r="L386" s="196">
        <f>L387</f>
        <v>5000</v>
      </c>
      <c r="M386" s="196">
        <f t="shared" si="152"/>
        <v>5000</v>
      </c>
      <c r="N386" s="196">
        <f t="shared" si="152"/>
        <v>5000</v>
      </c>
      <c r="O386" s="197">
        <f t="shared" si="149"/>
        <v>100</v>
      </c>
      <c r="P386" s="197">
        <f t="shared" ref="P386:P399" si="153">N386/M386*100</f>
        <v>100</v>
      </c>
      <c r="Q386" s="197">
        <f t="shared" si="150"/>
        <v>100</v>
      </c>
    </row>
    <row r="387" spans="1:17" x14ac:dyDescent="0.2">
      <c r="A387" s="198"/>
      <c r="B387" s="208"/>
      <c r="C387" s="208"/>
      <c r="D387" s="208"/>
      <c r="E387" s="208"/>
      <c r="F387" s="208"/>
      <c r="G387" s="208"/>
      <c r="H387" s="209"/>
      <c r="I387" s="201"/>
      <c r="J387" s="202">
        <v>3</v>
      </c>
      <c r="K387" s="198" t="s">
        <v>18</v>
      </c>
      <c r="L387" s="203">
        <f>L388</f>
        <v>5000</v>
      </c>
      <c r="M387" s="203">
        <f t="shared" si="152"/>
        <v>5000</v>
      </c>
      <c r="N387" s="203">
        <f t="shared" si="152"/>
        <v>5000</v>
      </c>
      <c r="O387" s="204">
        <f t="shared" si="149"/>
        <v>100</v>
      </c>
      <c r="P387" s="204">
        <f t="shared" si="153"/>
        <v>100</v>
      </c>
      <c r="Q387" s="204">
        <f t="shared" si="150"/>
        <v>100</v>
      </c>
    </row>
    <row r="388" spans="1:17" x14ac:dyDescent="0.2">
      <c r="A388" s="198"/>
      <c r="B388" s="199">
        <v>1</v>
      </c>
      <c r="C388" s="199"/>
      <c r="D388" s="199"/>
      <c r="E388" s="199"/>
      <c r="F388" s="199"/>
      <c r="G388" s="199"/>
      <c r="H388" s="200"/>
      <c r="I388" s="201"/>
      <c r="J388" s="202">
        <v>38</v>
      </c>
      <c r="K388" s="198" t="s">
        <v>83</v>
      </c>
      <c r="L388" s="203">
        <f>L389</f>
        <v>5000</v>
      </c>
      <c r="M388" s="203">
        <f t="shared" si="152"/>
        <v>5000</v>
      </c>
      <c r="N388" s="203">
        <f t="shared" si="152"/>
        <v>5000</v>
      </c>
      <c r="O388" s="204">
        <f t="shared" si="149"/>
        <v>100</v>
      </c>
      <c r="P388" s="204">
        <f t="shared" si="153"/>
        <v>100</v>
      </c>
      <c r="Q388" s="204">
        <f t="shared" si="150"/>
        <v>100</v>
      </c>
    </row>
    <row r="389" spans="1:17" x14ac:dyDescent="0.2">
      <c r="A389" s="198"/>
      <c r="B389" s="207">
        <v>1</v>
      </c>
      <c r="C389" s="199"/>
      <c r="D389" s="199"/>
      <c r="E389" s="199"/>
      <c r="F389" s="199"/>
      <c r="G389" s="199"/>
      <c r="H389" s="200"/>
      <c r="I389" s="201"/>
      <c r="J389" s="202">
        <v>381</v>
      </c>
      <c r="K389" s="198" t="s">
        <v>84</v>
      </c>
      <c r="L389" s="203">
        <v>5000</v>
      </c>
      <c r="M389" s="203">
        <v>5000</v>
      </c>
      <c r="N389" s="203">
        <v>5000</v>
      </c>
      <c r="O389" s="204">
        <f t="shared" si="149"/>
        <v>100</v>
      </c>
      <c r="P389" s="204">
        <f t="shared" si="153"/>
        <v>100</v>
      </c>
      <c r="Q389" s="204">
        <f t="shared" si="150"/>
        <v>100</v>
      </c>
    </row>
    <row r="390" spans="1:17" x14ac:dyDescent="0.2">
      <c r="A390" s="182" t="s">
        <v>290</v>
      </c>
      <c r="B390" s="183">
        <v>1</v>
      </c>
      <c r="C390" s="183" t="s">
        <v>135</v>
      </c>
      <c r="D390" s="183" t="s">
        <v>135</v>
      </c>
      <c r="E390" s="183" t="s">
        <v>135</v>
      </c>
      <c r="F390" s="183" t="s">
        <v>135</v>
      </c>
      <c r="G390" s="183" t="s">
        <v>135</v>
      </c>
      <c r="H390" s="184" t="s">
        <v>135</v>
      </c>
      <c r="I390" s="182" t="s">
        <v>279</v>
      </c>
      <c r="J390" s="296" t="s">
        <v>291</v>
      </c>
      <c r="K390" s="296"/>
      <c r="L390" s="188">
        <f>L391</f>
        <v>24000</v>
      </c>
      <c r="M390" s="188">
        <f t="shared" ref="M390:N393" si="154">M391</f>
        <v>24000</v>
      </c>
      <c r="N390" s="188">
        <f t="shared" si="154"/>
        <v>24000</v>
      </c>
      <c r="O390" s="189">
        <f t="shared" si="149"/>
        <v>100</v>
      </c>
      <c r="P390" s="189">
        <f t="shared" si="153"/>
        <v>100</v>
      </c>
      <c r="Q390" s="189">
        <f t="shared" si="150"/>
        <v>100</v>
      </c>
    </row>
    <row r="391" spans="1:17" x14ac:dyDescent="0.2">
      <c r="A391" s="190"/>
      <c r="B391" s="191"/>
      <c r="C391" s="191"/>
      <c r="D391" s="191"/>
      <c r="E391" s="191"/>
      <c r="F391" s="191"/>
      <c r="G391" s="191"/>
      <c r="H391" s="192"/>
      <c r="I391" s="190" t="s">
        <v>279</v>
      </c>
      <c r="J391" s="194" t="s">
        <v>281</v>
      </c>
      <c r="K391" s="195"/>
      <c r="L391" s="196">
        <f>L392</f>
        <v>24000</v>
      </c>
      <c r="M391" s="196">
        <f t="shared" si="154"/>
        <v>24000</v>
      </c>
      <c r="N391" s="196">
        <f t="shared" si="154"/>
        <v>24000</v>
      </c>
      <c r="O391" s="197">
        <f t="shared" si="149"/>
        <v>100</v>
      </c>
      <c r="P391" s="197">
        <f t="shared" si="153"/>
        <v>100</v>
      </c>
      <c r="Q391" s="197">
        <f t="shared" si="150"/>
        <v>100</v>
      </c>
    </row>
    <row r="392" spans="1:17" x14ac:dyDescent="0.2">
      <c r="A392" s="198"/>
      <c r="B392" s="208"/>
      <c r="C392" s="208"/>
      <c r="D392" s="208"/>
      <c r="E392" s="208"/>
      <c r="F392" s="208"/>
      <c r="G392" s="208"/>
      <c r="H392" s="209"/>
      <c r="I392" s="201"/>
      <c r="J392" s="202">
        <v>3</v>
      </c>
      <c r="K392" s="198" t="s">
        <v>18</v>
      </c>
      <c r="L392" s="203">
        <f>L393</f>
        <v>24000</v>
      </c>
      <c r="M392" s="203">
        <f t="shared" si="154"/>
        <v>24000</v>
      </c>
      <c r="N392" s="203">
        <f t="shared" si="154"/>
        <v>24000</v>
      </c>
      <c r="O392" s="204">
        <f t="shared" si="149"/>
        <v>100</v>
      </c>
      <c r="P392" s="204">
        <f t="shared" si="153"/>
        <v>100</v>
      </c>
      <c r="Q392" s="204">
        <f t="shared" si="150"/>
        <v>100</v>
      </c>
    </row>
    <row r="393" spans="1:17" x14ac:dyDescent="0.2">
      <c r="A393" s="198"/>
      <c r="B393" s="199">
        <v>1</v>
      </c>
      <c r="C393" s="199"/>
      <c r="D393" s="199"/>
      <c r="E393" s="199"/>
      <c r="F393" s="199"/>
      <c r="G393" s="199"/>
      <c r="H393" s="200"/>
      <c r="I393" s="201"/>
      <c r="J393" s="202">
        <v>38</v>
      </c>
      <c r="K393" s="198" t="s">
        <v>83</v>
      </c>
      <c r="L393" s="203">
        <f>L394</f>
        <v>24000</v>
      </c>
      <c r="M393" s="203">
        <f>M394</f>
        <v>24000</v>
      </c>
      <c r="N393" s="203">
        <f t="shared" si="154"/>
        <v>24000</v>
      </c>
      <c r="O393" s="204">
        <f t="shared" si="149"/>
        <v>100</v>
      </c>
      <c r="P393" s="204">
        <f t="shared" si="153"/>
        <v>100</v>
      </c>
      <c r="Q393" s="204">
        <f t="shared" si="150"/>
        <v>100</v>
      </c>
    </row>
    <row r="394" spans="1:17" x14ac:dyDescent="0.2">
      <c r="A394" s="198"/>
      <c r="B394" s="199" t="s">
        <v>145</v>
      </c>
      <c r="C394" s="199"/>
      <c r="D394" s="199"/>
      <c r="E394" s="199"/>
      <c r="F394" s="199"/>
      <c r="G394" s="199"/>
      <c r="H394" s="200"/>
      <c r="I394" s="201"/>
      <c r="J394" s="202">
        <v>381</v>
      </c>
      <c r="K394" s="198" t="s">
        <v>84</v>
      </c>
      <c r="L394" s="203">
        <v>24000</v>
      </c>
      <c r="M394" s="203">
        <v>24000</v>
      </c>
      <c r="N394" s="203">
        <v>24000</v>
      </c>
      <c r="O394" s="204">
        <f t="shared" si="149"/>
        <v>100</v>
      </c>
      <c r="P394" s="204">
        <f t="shared" si="153"/>
        <v>100</v>
      </c>
      <c r="Q394" s="204">
        <f t="shared" si="150"/>
        <v>100</v>
      </c>
    </row>
    <row r="395" spans="1:17" ht="15.75" x14ac:dyDescent="0.25">
      <c r="A395" s="177" t="s">
        <v>292</v>
      </c>
      <c r="B395" s="178">
        <v>1</v>
      </c>
      <c r="C395" s="178" t="s">
        <v>135</v>
      </c>
      <c r="D395" s="178"/>
      <c r="E395" s="178">
        <v>4</v>
      </c>
      <c r="F395" s="178" t="s">
        <v>135</v>
      </c>
      <c r="G395" s="178" t="s">
        <v>135</v>
      </c>
      <c r="H395" s="179" t="s">
        <v>135</v>
      </c>
      <c r="I395" s="177"/>
      <c r="J395" s="250" t="s">
        <v>293</v>
      </c>
      <c r="K395" s="251"/>
      <c r="L395" s="180">
        <f>L396+L413+L428+L433+L438+L443+L448+L453+L458+L463+L418+L423+L409+L469</f>
        <v>6100000</v>
      </c>
      <c r="M395" s="180">
        <f t="shared" ref="M395:N395" si="155">M396+M413+M428+M433+M438+M443+M448+M453+M458+M463+M418+M423</f>
        <v>2670000</v>
      </c>
      <c r="N395" s="180">
        <f t="shared" si="155"/>
        <v>2670000</v>
      </c>
      <c r="O395" s="181">
        <f t="shared" si="149"/>
        <v>43.770491803278688</v>
      </c>
      <c r="P395" s="181">
        <f t="shared" si="153"/>
        <v>100</v>
      </c>
      <c r="Q395" s="181">
        <f t="shared" si="150"/>
        <v>43.770491803278688</v>
      </c>
    </row>
    <row r="396" spans="1:17" x14ac:dyDescent="0.2">
      <c r="A396" s="182" t="s">
        <v>294</v>
      </c>
      <c r="B396" s="183">
        <v>1</v>
      </c>
      <c r="C396" s="183"/>
      <c r="D396" s="183"/>
      <c r="E396" s="183">
        <v>4</v>
      </c>
      <c r="F396" s="183"/>
      <c r="G396" s="183"/>
      <c r="H396" s="184"/>
      <c r="I396" s="185">
        <v>45</v>
      </c>
      <c r="J396" s="296" t="s">
        <v>295</v>
      </c>
      <c r="K396" s="296"/>
      <c r="L396" s="188">
        <f>L397</f>
        <v>160000</v>
      </c>
      <c r="M396" s="188">
        <f t="shared" ref="M396:N398" si="156">M397</f>
        <v>160000</v>
      </c>
      <c r="N396" s="188">
        <f t="shared" si="156"/>
        <v>160000</v>
      </c>
      <c r="O396" s="189">
        <f t="shared" si="149"/>
        <v>100</v>
      </c>
      <c r="P396" s="189">
        <f t="shared" si="153"/>
        <v>100</v>
      </c>
      <c r="Q396" s="189">
        <f t="shared" si="150"/>
        <v>100</v>
      </c>
    </row>
    <row r="397" spans="1:17" x14ac:dyDescent="0.2">
      <c r="A397" s="190"/>
      <c r="B397" s="191"/>
      <c r="C397" s="191"/>
      <c r="D397" s="191"/>
      <c r="E397" s="191"/>
      <c r="F397" s="191"/>
      <c r="G397" s="191"/>
      <c r="H397" s="192"/>
      <c r="I397" s="193">
        <v>45</v>
      </c>
      <c r="J397" s="194" t="s">
        <v>296</v>
      </c>
      <c r="K397" s="195"/>
      <c r="L397" s="196">
        <f>L398</f>
        <v>160000</v>
      </c>
      <c r="M397" s="196">
        <f t="shared" si="156"/>
        <v>160000</v>
      </c>
      <c r="N397" s="196">
        <f t="shared" si="156"/>
        <v>160000</v>
      </c>
      <c r="O397" s="197">
        <f t="shared" si="149"/>
        <v>100</v>
      </c>
      <c r="P397" s="197">
        <f t="shared" si="153"/>
        <v>100</v>
      </c>
      <c r="Q397" s="197">
        <f t="shared" si="150"/>
        <v>100</v>
      </c>
    </row>
    <row r="398" spans="1:17" x14ac:dyDescent="0.2">
      <c r="A398" s="198"/>
      <c r="B398" s="208"/>
      <c r="C398" s="208"/>
      <c r="D398" s="208"/>
      <c r="E398" s="208"/>
      <c r="F398" s="208"/>
      <c r="G398" s="208"/>
      <c r="H398" s="209"/>
      <c r="I398" s="201"/>
      <c r="J398" s="202">
        <v>4</v>
      </c>
      <c r="K398" s="198" t="s">
        <v>297</v>
      </c>
      <c r="L398" s="203">
        <f>L399</f>
        <v>160000</v>
      </c>
      <c r="M398" s="203">
        <f t="shared" si="156"/>
        <v>160000</v>
      </c>
      <c r="N398" s="203">
        <f t="shared" si="156"/>
        <v>160000</v>
      </c>
      <c r="O398" s="248">
        <f t="shared" si="149"/>
        <v>100</v>
      </c>
      <c r="P398" s="204">
        <f t="shared" si="153"/>
        <v>100</v>
      </c>
      <c r="Q398" s="204">
        <f t="shared" si="150"/>
        <v>100</v>
      </c>
    </row>
    <row r="399" spans="1:17" x14ac:dyDescent="0.2">
      <c r="A399" s="198"/>
      <c r="B399" s="199">
        <v>1</v>
      </c>
      <c r="C399" s="199"/>
      <c r="D399" s="199"/>
      <c r="E399" s="199">
        <v>4</v>
      </c>
      <c r="F399" s="199"/>
      <c r="G399" s="199"/>
      <c r="H399" s="200"/>
      <c r="I399" s="201"/>
      <c r="J399" s="202">
        <v>42</v>
      </c>
      <c r="K399" s="198" t="s">
        <v>298</v>
      </c>
      <c r="L399" s="203">
        <f>SUM(L400:L407)</f>
        <v>160000</v>
      </c>
      <c r="M399" s="203">
        <f t="shared" ref="M399:N399" si="157">SUM(M400:M407)</f>
        <v>160000</v>
      </c>
      <c r="N399" s="203">
        <f t="shared" si="157"/>
        <v>160000</v>
      </c>
      <c r="O399" s="248">
        <f t="shared" si="149"/>
        <v>100</v>
      </c>
      <c r="P399" s="204">
        <f t="shared" si="153"/>
        <v>100</v>
      </c>
      <c r="Q399" s="204">
        <f t="shared" si="150"/>
        <v>100</v>
      </c>
    </row>
    <row r="400" spans="1:17" x14ac:dyDescent="0.2">
      <c r="A400" s="198"/>
      <c r="B400" s="199">
        <v>1</v>
      </c>
      <c r="C400" s="199"/>
      <c r="D400" s="199"/>
      <c r="E400" s="207">
        <v>4</v>
      </c>
      <c r="F400" s="199"/>
      <c r="G400" s="199"/>
      <c r="H400" s="200"/>
      <c r="I400" s="201"/>
      <c r="J400" s="202">
        <v>421</v>
      </c>
      <c r="K400" s="198" t="s">
        <v>473</v>
      </c>
      <c r="L400" s="203">
        <v>20000</v>
      </c>
      <c r="M400" s="203">
        <v>20000</v>
      </c>
      <c r="N400" s="203">
        <v>20000</v>
      </c>
      <c r="O400" s="248">
        <f t="shared" si="149"/>
        <v>100</v>
      </c>
      <c r="P400" s="204">
        <f t="shared" ref="P400:P412" si="158">N400/M400*100</f>
        <v>100</v>
      </c>
      <c r="Q400" s="204">
        <f t="shared" si="150"/>
        <v>100</v>
      </c>
    </row>
    <row r="401" spans="1:17" x14ac:dyDescent="0.2">
      <c r="A401" s="198"/>
      <c r="B401" s="199">
        <v>1</v>
      </c>
      <c r="C401" s="199"/>
      <c r="D401" s="199"/>
      <c r="E401" s="207">
        <v>4</v>
      </c>
      <c r="F401" s="199"/>
      <c r="G401" s="199"/>
      <c r="H401" s="200"/>
      <c r="I401" s="201"/>
      <c r="J401" s="202">
        <v>421</v>
      </c>
      <c r="K401" s="198" t="s">
        <v>474</v>
      </c>
      <c r="L401" s="203">
        <v>20000</v>
      </c>
      <c r="M401" s="203">
        <v>20000</v>
      </c>
      <c r="N401" s="203">
        <v>20000</v>
      </c>
      <c r="O401" s="248">
        <f t="shared" si="149"/>
        <v>100</v>
      </c>
      <c r="P401" s="204">
        <f t="shared" si="158"/>
        <v>100</v>
      </c>
      <c r="Q401" s="204">
        <f t="shared" si="150"/>
        <v>100</v>
      </c>
    </row>
    <row r="402" spans="1:17" x14ac:dyDescent="0.2">
      <c r="A402" s="198"/>
      <c r="B402" s="199">
        <v>1</v>
      </c>
      <c r="C402" s="199"/>
      <c r="D402" s="199"/>
      <c r="E402" s="207">
        <v>4</v>
      </c>
      <c r="F402" s="199"/>
      <c r="G402" s="199"/>
      <c r="H402" s="200"/>
      <c r="I402" s="201"/>
      <c r="J402" s="202">
        <v>421</v>
      </c>
      <c r="K402" s="198" t="s">
        <v>475</v>
      </c>
      <c r="L402" s="203">
        <v>20000</v>
      </c>
      <c r="M402" s="203">
        <v>20000</v>
      </c>
      <c r="N402" s="203">
        <v>20000</v>
      </c>
      <c r="O402" s="248">
        <f t="shared" si="149"/>
        <v>100</v>
      </c>
      <c r="P402" s="204">
        <f t="shared" si="158"/>
        <v>100</v>
      </c>
      <c r="Q402" s="204">
        <f t="shared" si="150"/>
        <v>100</v>
      </c>
    </row>
    <row r="403" spans="1:17" x14ac:dyDescent="0.2">
      <c r="A403" s="198"/>
      <c r="B403" s="199">
        <v>1</v>
      </c>
      <c r="C403" s="199"/>
      <c r="D403" s="199"/>
      <c r="E403" s="207">
        <v>4</v>
      </c>
      <c r="F403" s="199"/>
      <c r="G403" s="199"/>
      <c r="H403" s="200"/>
      <c r="I403" s="201"/>
      <c r="J403" s="202">
        <v>421</v>
      </c>
      <c r="K403" s="198" t="s">
        <v>476</v>
      </c>
      <c r="L403" s="203">
        <v>20000</v>
      </c>
      <c r="M403" s="203">
        <v>20000</v>
      </c>
      <c r="N403" s="203">
        <v>20000</v>
      </c>
      <c r="O403" s="248">
        <f t="shared" si="149"/>
        <v>100</v>
      </c>
      <c r="P403" s="204">
        <f t="shared" si="158"/>
        <v>100</v>
      </c>
      <c r="Q403" s="204">
        <f t="shared" si="150"/>
        <v>100</v>
      </c>
    </row>
    <row r="404" spans="1:17" x14ac:dyDescent="0.2">
      <c r="A404" s="198"/>
      <c r="B404" s="199">
        <v>1</v>
      </c>
      <c r="C404" s="199"/>
      <c r="D404" s="199"/>
      <c r="E404" s="207">
        <v>4</v>
      </c>
      <c r="F404" s="199"/>
      <c r="G404" s="199"/>
      <c r="H404" s="200"/>
      <c r="I404" s="201"/>
      <c r="J404" s="202">
        <v>421</v>
      </c>
      <c r="K404" s="198" t="s">
        <v>477</v>
      </c>
      <c r="L404" s="203">
        <v>20000</v>
      </c>
      <c r="M404" s="203">
        <v>20000</v>
      </c>
      <c r="N404" s="203">
        <v>20000</v>
      </c>
      <c r="O404" s="248">
        <f t="shared" si="149"/>
        <v>100</v>
      </c>
      <c r="P404" s="204">
        <f t="shared" si="158"/>
        <v>100</v>
      </c>
      <c r="Q404" s="204">
        <f t="shared" si="150"/>
        <v>100</v>
      </c>
    </row>
    <row r="405" spans="1:17" x14ac:dyDescent="0.2">
      <c r="A405" s="198"/>
      <c r="B405" s="199">
        <v>1</v>
      </c>
      <c r="C405" s="199"/>
      <c r="D405" s="199"/>
      <c r="E405" s="207">
        <v>4</v>
      </c>
      <c r="F405" s="199"/>
      <c r="G405" s="199"/>
      <c r="H405" s="200"/>
      <c r="I405" s="201"/>
      <c r="J405" s="202">
        <v>421</v>
      </c>
      <c r="K405" s="198" t="s">
        <v>478</v>
      </c>
      <c r="L405" s="203">
        <v>20000</v>
      </c>
      <c r="M405" s="203">
        <v>20000</v>
      </c>
      <c r="N405" s="203">
        <v>20000</v>
      </c>
      <c r="O405" s="248">
        <f t="shared" si="149"/>
        <v>100</v>
      </c>
      <c r="P405" s="204">
        <f t="shared" si="158"/>
        <v>100</v>
      </c>
      <c r="Q405" s="204">
        <f t="shared" si="150"/>
        <v>100</v>
      </c>
    </row>
    <row r="406" spans="1:17" x14ac:dyDescent="0.2">
      <c r="A406" s="198"/>
      <c r="B406" s="199">
        <v>1</v>
      </c>
      <c r="C406" s="199"/>
      <c r="D406" s="199"/>
      <c r="E406" s="207">
        <v>4</v>
      </c>
      <c r="F406" s="199"/>
      <c r="G406" s="199"/>
      <c r="H406" s="200"/>
      <c r="I406" s="201"/>
      <c r="J406" s="202">
        <v>421</v>
      </c>
      <c r="K406" s="198" t="s">
        <v>479</v>
      </c>
      <c r="L406" s="203">
        <v>20000</v>
      </c>
      <c r="M406" s="203">
        <v>20000</v>
      </c>
      <c r="N406" s="203">
        <v>20000</v>
      </c>
      <c r="O406" s="248">
        <f t="shared" si="149"/>
        <v>100</v>
      </c>
      <c r="P406" s="204">
        <f t="shared" si="158"/>
        <v>100</v>
      </c>
      <c r="Q406" s="204">
        <f t="shared" si="150"/>
        <v>100</v>
      </c>
    </row>
    <row r="407" spans="1:17" x14ac:dyDescent="0.2">
      <c r="A407" s="198"/>
      <c r="B407" s="199">
        <v>1</v>
      </c>
      <c r="C407" s="199"/>
      <c r="D407" s="199"/>
      <c r="E407" s="207">
        <v>4</v>
      </c>
      <c r="F407" s="199"/>
      <c r="G407" s="199"/>
      <c r="H407" s="200"/>
      <c r="I407" s="201"/>
      <c r="J407" s="202">
        <v>421</v>
      </c>
      <c r="K407" s="198" t="s">
        <v>480</v>
      </c>
      <c r="L407" s="203">
        <v>20000</v>
      </c>
      <c r="M407" s="203">
        <v>20000</v>
      </c>
      <c r="N407" s="203">
        <v>20000</v>
      </c>
      <c r="O407" s="248">
        <f t="shared" si="149"/>
        <v>100</v>
      </c>
      <c r="P407" s="204">
        <f t="shared" si="158"/>
        <v>100</v>
      </c>
      <c r="Q407" s="204">
        <f t="shared" si="150"/>
        <v>100</v>
      </c>
    </row>
    <row r="408" spans="1:17" ht="12.75" customHeight="1" x14ac:dyDescent="0.2">
      <c r="A408" s="182" t="s">
        <v>299</v>
      </c>
      <c r="B408" s="183">
        <v>1</v>
      </c>
      <c r="C408" s="183" t="s">
        <v>135</v>
      </c>
      <c r="D408" s="183"/>
      <c r="E408" s="183">
        <v>4</v>
      </c>
      <c r="F408" s="183" t="s">
        <v>135</v>
      </c>
      <c r="G408" s="183" t="s">
        <v>135</v>
      </c>
      <c r="H408" s="184" t="s">
        <v>135</v>
      </c>
      <c r="I408" s="185">
        <v>660</v>
      </c>
      <c r="J408" s="296" t="s">
        <v>555</v>
      </c>
      <c r="K408" s="296"/>
      <c r="L408" s="188">
        <f>L409</f>
        <v>300000</v>
      </c>
      <c r="M408" s="188">
        <f t="shared" ref="M408:N409" si="159">M409</f>
        <v>0</v>
      </c>
      <c r="N408" s="188">
        <f t="shared" si="159"/>
        <v>0</v>
      </c>
      <c r="O408" s="189">
        <f t="shared" ref="O408:O412" si="160">M408/L408*100</f>
        <v>0</v>
      </c>
      <c r="P408" s="189" t="e">
        <f t="shared" si="158"/>
        <v>#DIV/0!</v>
      </c>
      <c r="Q408" s="189">
        <f t="shared" ref="Q408:Q412" si="161">N408/L408*100</f>
        <v>0</v>
      </c>
    </row>
    <row r="409" spans="1:17" x14ac:dyDescent="0.2">
      <c r="A409" s="190"/>
      <c r="B409" s="191"/>
      <c r="C409" s="191"/>
      <c r="D409" s="191"/>
      <c r="E409" s="191"/>
      <c r="F409" s="191"/>
      <c r="G409" s="191"/>
      <c r="H409" s="192"/>
      <c r="I409" s="193">
        <v>660</v>
      </c>
      <c r="J409" s="194" t="s">
        <v>300</v>
      </c>
      <c r="K409" s="195"/>
      <c r="L409" s="196">
        <f>L410</f>
        <v>300000</v>
      </c>
      <c r="M409" s="196">
        <f t="shared" si="159"/>
        <v>0</v>
      </c>
      <c r="N409" s="196">
        <f t="shared" si="159"/>
        <v>0</v>
      </c>
      <c r="O409" s="197">
        <f t="shared" si="160"/>
        <v>0</v>
      </c>
      <c r="P409" s="197" t="e">
        <f t="shared" si="158"/>
        <v>#DIV/0!</v>
      </c>
      <c r="Q409" s="197">
        <f t="shared" si="161"/>
        <v>0</v>
      </c>
    </row>
    <row r="410" spans="1:17" x14ac:dyDescent="0.2">
      <c r="A410" s="198"/>
      <c r="B410" s="208"/>
      <c r="C410" s="208"/>
      <c r="D410" s="208"/>
      <c r="E410" s="208"/>
      <c r="F410" s="208"/>
      <c r="G410" s="208"/>
      <c r="H410" s="209"/>
      <c r="I410" s="201"/>
      <c r="J410" s="202">
        <v>4</v>
      </c>
      <c r="K410" s="198" t="s">
        <v>297</v>
      </c>
      <c r="L410" s="203">
        <f>L411</f>
        <v>300000</v>
      </c>
      <c r="M410" s="203"/>
      <c r="N410" s="203"/>
      <c r="O410" s="204">
        <f t="shared" si="160"/>
        <v>0</v>
      </c>
      <c r="P410" s="204" t="e">
        <f t="shared" si="158"/>
        <v>#DIV/0!</v>
      </c>
      <c r="Q410" s="204">
        <f t="shared" si="161"/>
        <v>0</v>
      </c>
    </row>
    <row r="411" spans="1:17" x14ac:dyDescent="0.2">
      <c r="A411" s="198"/>
      <c r="B411" s="199">
        <v>1</v>
      </c>
      <c r="C411" s="199"/>
      <c r="D411" s="199"/>
      <c r="E411" s="199">
        <v>4</v>
      </c>
      <c r="F411" s="199"/>
      <c r="G411" s="199"/>
      <c r="H411" s="200"/>
      <c r="I411" s="201"/>
      <c r="J411" s="202">
        <v>41</v>
      </c>
      <c r="K411" s="198" t="s">
        <v>554</v>
      </c>
      <c r="L411" s="203">
        <f>L412</f>
        <v>300000</v>
      </c>
      <c r="M411" s="203"/>
      <c r="N411" s="203"/>
      <c r="O411" s="204">
        <f t="shared" si="160"/>
        <v>0</v>
      </c>
      <c r="P411" s="204" t="e">
        <f t="shared" si="158"/>
        <v>#DIV/0!</v>
      </c>
      <c r="Q411" s="204">
        <f t="shared" si="161"/>
        <v>0</v>
      </c>
    </row>
    <row r="412" spans="1:17" x14ac:dyDescent="0.2">
      <c r="A412" s="198"/>
      <c r="B412" s="207">
        <v>1</v>
      </c>
      <c r="C412" s="199"/>
      <c r="D412" s="199"/>
      <c r="E412" s="207">
        <v>4</v>
      </c>
      <c r="F412" s="199"/>
      <c r="G412" s="199"/>
      <c r="H412" s="200"/>
      <c r="I412" s="201"/>
      <c r="J412" s="202">
        <v>411</v>
      </c>
      <c r="K412" s="198" t="s">
        <v>553</v>
      </c>
      <c r="L412" s="203">
        <v>300000</v>
      </c>
      <c r="M412" s="203"/>
      <c r="N412" s="203"/>
      <c r="O412" s="204">
        <f t="shared" si="160"/>
        <v>0</v>
      </c>
      <c r="P412" s="204" t="e">
        <f t="shared" si="158"/>
        <v>#DIV/0!</v>
      </c>
      <c r="Q412" s="204">
        <f t="shared" si="161"/>
        <v>0</v>
      </c>
    </row>
    <row r="413" spans="1:17" x14ac:dyDescent="0.2">
      <c r="A413" s="182" t="s">
        <v>301</v>
      </c>
      <c r="B413" s="183">
        <v>1</v>
      </c>
      <c r="C413" s="183" t="s">
        <v>135</v>
      </c>
      <c r="D413" s="183"/>
      <c r="E413" s="183">
        <v>4</v>
      </c>
      <c r="F413" s="183" t="s">
        <v>135</v>
      </c>
      <c r="G413" s="183" t="s">
        <v>135</v>
      </c>
      <c r="H413" s="184" t="s">
        <v>135</v>
      </c>
      <c r="I413" s="185">
        <v>660</v>
      </c>
      <c r="J413" s="296" t="s">
        <v>481</v>
      </c>
      <c r="K413" s="296"/>
      <c r="L413" s="188">
        <f>L414</f>
        <v>200000</v>
      </c>
      <c r="M413" s="188">
        <f t="shared" ref="M413:N416" si="162">M414</f>
        <v>200000</v>
      </c>
      <c r="N413" s="188">
        <f t="shared" si="162"/>
        <v>200000</v>
      </c>
      <c r="O413" s="189">
        <f t="shared" si="149"/>
        <v>100</v>
      </c>
      <c r="P413" s="189">
        <f t="shared" ref="P413:P444" si="163">N413/M413*100</f>
        <v>100</v>
      </c>
      <c r="Q413" s="189">
        <f t="shared" si="150"/>
        <v>100</v>
      </c>
    </row>
    <row r="414" spans="1:17" x14ac:dyDescent="0.2">
      <c r="A414" s="190"/>
      <c r="B414" s="191"/>
      <c r="C414" s="191"/>
      <c r="D414" s="191"/>
      <c r="E414" s="191"/>
      <c r="F414" s="191"/>
      <c r="G414" s="191"/>
      <c r="H414" s="192"/>
      <c r="I414" s="193">
        <v>660</v>
      </c>
      <c r="J414" s="194" t="s">
        <v>300</v>
      </c>
      <c r="K414" s="195"/>
      <c r="L414" s="196">
        <f>L415</f>
        <v>200000</v>
      </c>
      <c r="M414" s="196">
        <f t="shared" si="162"/>
        <v>200000</v>
      </c>
      <c r="N414" s="196">
        <f t="shared" si="162"/>
        <v>200000</v>
      </c>
      <c r="O414" s="197">
        <f t="shared" si="149"/>
        <v>100</v>
      </c>
      <c r="P414" s="197">
        <f t="shared" si="163"/>
        <v>100</v>
      </c>
      <c r="Q414" s="197">
        <f t="shared" si="150"/>
        <v>100</v>
      </c>
    </row>
    <row r="415" spans="1:17" x14ac:dyDescent="0.2">
      <c r="A415" s="198"/>
      <c r="B415" s="208"/>
      <c r="C415" s="208"/>
      <c r="D415" s="208"/>
      <c r="E415" s="208"/>
      <c r="F415" s="208"/>
      <c r="G415" s="208"/>
      <c r="H415" s="209"/>
      <c r="I415" s="201"/>
      <c r="J415" s="202">
        <v>4</v>
      </c>
      <c r="K415" s="198" t="s">
        <v>297</v>
      </c>
      <c r="L415" s="203">
        <f>L416</f>
        <v>200000</v>
      </c>
      <c r="M415" s="203">
        <f t="shared" si="162"/>
        <v>200000</v>
      </c>
      <c r="N415" s="203">
        <f t="shared" si="162"/>
        <v>200000</v>
      </c>
      <c r="O415" s="204">
        <f t="shared" si="149"/>
        <v>100</v>
      </c>
      <c r="P415" s="204">
        <f t="shared" si="163"/>
        <v>100</v>
      </c>
      <c r="Q415" s="204">
        <f t="shared" si="150"/>
        <v>100</v>
      </c>
    </row>
    <row r="416" spans="1:17" x14ac:dyDescent="0.2">
      <c r="A416" s="198"/>
      <c r="B416" s="199">
        <v>1</v>
      </c>
      <c r="C416" s="199"/>
      <c r="D416" s="199"/>
      <c r="E416" s="199">
        <v>4</v>
      </c>
      <c r="F416" s="199"/>
      <c r="G416" s="199"/>
      <c r="H416" s="200"/>
      <c r="I416" s="201"/>
      <c r="J416" s="202">
        <v>42</v>
      </c>
      <c r="K416" s="198" t="s">
        <v>298</v>
      </c>
      <c r="L416" s="203">
        <f>L417</f>
        <v>200000</v>
      </c>
      <c r="M416" s="203">
        <f t="shared" si="162"/>
        <v>200000</v>
      </c>
      <c r="N416" s="203">
        <f t="shared" si="162"/>
        <v>200000</v>
      </c>
      <c r="O416" s="204">
        <f t="shared" ref="O416:O447" si="164">M416/L416*100</f>
        <v>100</v>
      </c>
      <c r="P416" s="204">
        <f t="shared" si="163"/>
        <v>100</v>
      </c>
      <c r="Q416" s="204">
        <f t="shared" ref="Q416:Q447" si="165">N416/L416*100</f>
        <v>100</v>
      </c>
    </row>
    <row r="417" spans="1:17" x14ac:dyDescent="0.2">
      <c r="A417" s="198"/>
      <c r="B417" s="207">
        <v>1</v>
      </c>
      <c r="C417" s="199"/>
      <c r="D417" s="199"/>
      <c r="E417" s="207">
        <v>4</v>
      </c>
      <c r="F417" s="199"/>
      <c r="G417" s="199"/>
      <c r="H417" s="200"/>
      <c r="I417" s="201"/>
      <c r="J417" s="202">
        <v>421</v>
      </c>
      <c r="K417" s="198" t="s">
        <v>91</v>
      </c>
      <c r="L417" s="203">
        <v>200000</v>
      </c>
      <c r="M417" s="203">
        <v>200000</v>
      </c>
      <c r="N417" s="203">
        <v>200000</v>
      </c>
      <c r="O417" s="204">
        <f t="shared" si="164"/>
        <v>100</v>
      </c>
      <c r="P417" s="204">
        <f t="shared" si="163"/>
        <v>100</v>
      </c>
      <c r="Q417" s="204">
        <f t="shared" si="165"/>
        <v>100</v>
      </c>
    </row>
    <row r="418" spans="1:17" x14ac:dyDescent="0.2">
      <c r="A418" s="182" t="s">
        <v>304</v>
      </c>
      <c r="B418" s="183">
        <v>1</v>
      </c>
      <c r="C418" s="183" t="s">
        <v>135</v>
      </c>
      <c r="D418" s="183"/>
      <c r="E418" s="183">
        <v>4</v>
      </c>
      <c r="F418" s="183" t="s">
        <v>135</v>
      </c>
      <c r="G418" s="183" t="s">
        <v>135</v>
      </c>
      <c r="H418" s="184" t="s">
        <v>135</v>
      </c>
      <c r="I418" s="185">
        <v>660</v>
      </c>
      <c r="J418" s="296" t="s">
        <v>482</v>
      </c>
      <c r="K418" s="296"/>
      <c r="L418" s="188">
        <f>L419</f>
        <v>200000</v>
      </c>
      <c r="M418" s="188">
        <f t="shared" ref="M418:N421" si="166">M419</f>
        <v>200000</v>
      </c>
      <c r="N418" s="188">
        <f t="shared" si="166"/>
        <v>200000</v>
      </c>
      <c r="O418" s="189">
        <f t="shared" si="164"/>
        <v>100</v>
      </c>
      <c r="P418" s="189">
        <f t="shared" si="163"/>
        <v>100</v>
      </c>
      <c r="Q418" s="189">
        <f t="shared" si="165"/>
        <v>100</v>
      </c>
    </row>
    <row r="419" spans="1:17" x14ac:dyDescent="0.2">
      <c r="A419" s="190"/>
      <c r="B419" s="191"/>
      <c r="C419" s="191"/>
      <c r="D419" s="191"/>
      <c r="E419" s="191"/>
      <c r="F419" s="191"/>
      <c r="G419" s="191"/>
      <c r="H419" s="192"/>
      <c r="I419" s="193">
        <v>660</v>
      </c>
      <c r="J419" s="194" t="s">
        <v>300</v>
      </c>
      <c r="K419" s="195"/>
      <c r="L419" s="196">
        <f>L420</f>
        <v>200000</v>
      </c>
      <c r="M419" s="196">
        <f t="shared" si="166"/>
        <v>200000</v>
      </c>
      <c r="N419" s="196">
        <f t="shared" si="166"/>
        <v>200000</v>
      </c>
      <c r="O419" s="197">
        <f t="shared" si="164"/>
        <v>100</v>
      </c>
      <c r="P419" s="197">
        <f t="shared" si="163"/>
        <v>100</v>
      </c>
      <c r="Q419" s="197">
        <f t="shared" si="165"/>
        <v>100</v>
      </c>
    </row>
    <row r="420" spans="1:17" x14ac:dyDescent="0.2">
      <c r="A420" s="198"/>
      <c r="B420" s="208"/>
      <c r="C420" s="208"/>
      <c r="D420" s="208"/>
      <c r="E420" s="208"/>
      <c r="F420" s="208"/>
      <c r="G420" s="208"/>
      <c r="H420" s="209"/>
      <c r="I420" s="201"/>
      <c r="J420" s="202">
        <v>4</v>
      </c>
      <c r="K420" s="198" t="s">
        <v>297</v>
      </c>
      <c r="L420" s="203">
        <f>L421</f>
        <v>200000</v>
      </c>
      <c r="M420" s="203">
        <f t="shared" si="166"/>
        <v>200000</v>
      </c>
      <c r="N420" s="203">
        <f t="shared" si="166"/>
        <v>200000</v>
      </c>
      <c r="O420" s="204">
        <f t="shared" si="164"/>
        <v>100</v>
      </c>
      <c r="P420" s="204">
        <f t="shared" si="163"/>
        <v>100</v>
      </c>
      <c r="Q420" s="204">
        <f t="shared" si="165"/>
        <v>100</v>
      </c>
    </row>
    <row r="421" spans="1:17" x14ac:dyDescent="0.2">
      <c r="A421" s="198"/>
      <c r="B421" s="199">
        <v>1</v>
      </c>
      <c r="C421" s="199"/>
      <c r="D421" s="199"/>
      <c r="E421" s="199">
        <v>4</v>
      </c>
      <c r="F421" s="199"/>
      <c r="G421" s="199"/>
      <c r="H421" s="200"/>
      <c r="I421" s="201"/>
      <c r="J421" s="202">
        <v>42</v>
      </c>
      <c r="K421" s="198" t="s">
        <v>298</v>
      </c>
      <c r="L421" s="203">
        <f>L422</f>
        <v>200000</v>
      </c>
      <c r="M421" s="203">
        <f t="shared" si="166"/>
        <v>200000</v>
      </c>
      <c r="N421" s="203">
        <f t="shared" si="166"/>
        <v>200000</v>
      </c>
      <c r="O421" s="204">
        <f t="shared" si="164"/>
        <v>100</v>
      </c>
      <c r="P421" s="204">
        <f t="shared" si="163"/>
        <v>100</v>
      </c>
      <c r="Q421" s="204">
        <f t="shared" si="165"/>
        <v>100</v>
      </c>
    </row>
    <row r="422" spans="1:17" x14ac:dyDescent="0.2">
      <c r="A422" s="198"/>
      <c r="B422" s="207">
        <v>1</v>
      </c>
      <c r="C422" s="199"/>
      <c r="D422" s="199"/>
      <c r="E422" s="207">
        <v>4</v>
      </c>
      <c r="F422" s="199"/>
      <c r="G422" s="199"/>
      <c r="H422" s="200"/>
      <c r="I422" s="201"/>
      <c r="J422" s="202">
        <v>421</v>
      </c>
      <c r="K422" s="198" t="s">
        <v>91</v>
      </c>
      <c r="L422" s="203">
        <v>200000</v>
      </c>
      <c r="M422" s="203">
        <v>200000</v>
      </c>
      <c r="N422" s="203">
        <v>200000</v>
      </c>
      <c r="O422" s="204">
        <f t="shared" si="164"/>
        <v>100</v>
      </c>
      <c r="P422" s="204">
        <f t="shared" si="163"/>
        <v>100</v>
      </c>
      <c r="Q422" s="204">
        <f t="shared" si="165"/>
        <v>100</v>
      </c>
    </row>
    <row r="423" spans="1:17" x14ac:dyDescent="0.2">
      <c r="A423" s="182" t="s">
        <v>307</v>
      </c>
      <c r="B423" s="183">
        <v>1</v>
      </c>
      <c r="C423" s="183" t="s">
        <v>135</v>
      </c>
      <c r="D423" s="183"/>
      <c r="E423" s="183">
        <v>4</v>
      </c>
      <c r="F423" s="183" t="s">
        <v>135</v>
      </c>
      <c r="G423" s="183" t="s">
        <v>135</v>
      </c>
      <c r="H423" s="184" t="s">
        <v>135</v>
      </c>
      <c r="I423" s="185">
        <v>660</v>
      </c>
      <c r="J423" s="296" t="s">
        <v>483</v>
      </c>
      <c r="K423" s="296"/>
      <c r="L423" s="188">
        <f>L424</f>
        <v>200000</v>
      </c>
      <c r="M423" s="188">
        <f t="shared" ref="M423:N426" si="167">M424</f>
        <v>200000</v>
      </c>
      <c r="N423" s="188">
        <f t="shared" si="167"/>
        <v>200000</v>
      </c>
      <c r="O423" s="189">
        <f t="shared" si="164"/>
        <v>100</v>
      </c>
      <c r="P423" s="189">
        <f t="shared" si="163"/>
        <v>100</v>
      </c>
      <c r="Q423" s="189">
        <f t="shared" si="165"/>
        <v>100</v>
      </c>
    </row>
    <row r="424" spans="1:17" x14ac:dyDescent="0.2">
      <c r="A424" s="190"/>
      <c r="B424" s="191"/>
      <c r="C424" s="191"/>
      <c r="D424" s="191"/>
      <c r="E424" s="191"/>
      <c r="F424" s="191"/>
      <c r="G424" s="191"/>
      <c r="H424" s="192"/>
      <c r="I424" s="193">
        <v>660</v>
      </c>
      <c r="J424" s="194" t="s">
        <v>300</v>
      </c>
      <c r="K424" s="195"/>
      <c r="L424" s="196">
        <f>L425</f>
        <v>200000</v>
      </c>
      <c r="M424" s="196">
        <f t="shared" si="167"/>
        <v>200000</v>
      </c>
      <c r="N424" s="196">
        <f t="shared" si="167"/>
        <v>200000</v>
      </c>
      <c r="O424" s="197">
        <f t="shared" si="164"/>
        <v>100</v>
      </c>
      <c r="P424" s="197">
        <f t="shared" si="163"/>
        <v>100</v>
      </c>
      <c r="Q424" s="197">
        <f t="shared" si="165"/>
        <v>100</v>
      </c>
    </row>
    <row r="425" spans="1:17" x14ac:dyDescent="0.2">
      <c r="A425" s="198"/>
      <c r="B425" s="208"/>
      <c r="C425" s="208"/>
      <c r="D425" s="208"/>
      <c r="E425" s="208"/>
      <c r="F425" s="208"/>
      <c r="G425" s="208"/>
      <c r="H425" s="209"/>
      <c r="I425" s="201"/>
      <c r="J425" s="202">
        <v>4</v>
      </c>
      <c r="K425" s="198" t="s">
        <v>297</v>
      </c>
      <c r="L425" s="203">
        <f>L426</f>
        <v>200000</v>
      </c>
      <c r="M425" s="203">
        <f t="shared" si="167"/>
        <v>200000</v>
      </c>
      <c r="N425" s="203">
        <f t="shared" si="167"/>
        <v>200000</v>
      </c>
      <c r="O425" s="204">
        <f t="shared" si="164"/>
        <v>100</v>
      </c>
      <c r="P425" s="204">
        <f t="shared" si="163"/>
        <v>100</v>
      </c>
      <c r="Q425" s="204">
        <f t="shared" si="165"/>
        <v>100</v>
      </c>
    </row>
    <row r="426" spans="1:17" x14ac:dyDescent="0.2">
      <c r="A426" s="198"/>
      <c r="B426" s="199">
        <v>1</v>
      </c>
      <c r="C426" s="199"/>
      <c r="D426" s="199"/>
      <c r="E426" s="199">
        <v>4</v>
      </c>
      <c r="F426" s="199"/>
      <c r="G426" s="199"/>
      <c r="H426" s="200"/>
      <c r="I426" s="201"/>
      <c r="J426" s="202">
        <v>42</v>
      </c>
      <c r="K426" s="198" t="s">
        <v>298</v>
      </c>
      <c r="L426" s="203">
        <f>L427</f>
        <v>200000</v>
      </c>
      <c r="M426" s="203">
        <f t="shared" si="167"/>
        <v>200000</v>
      </c>
      <c r="N426" s="203">
        <f t="shared" si="167"/>
        <v>200000</v>
      </c>
      <c r="O426" s="204">
        <f t="shared" si="164"/>
        <v>100</v>
      </c>
      <c r="P426" s="204">
        <f t="shared" si="163"/>
        <v>100</v>
      </c>
      <c r="Q426" s="204">
        <f t="shared" si="165"/>
        <v>100</v>
      </c>
    </row>
    <row r="427" spans="1:17" x14ac:dyDescent="0.2">
      <c r="A427" s="198"/>
      <c r="B427" s="207">
        <v>1</v>
      </c>
      <c r="C427" s="199"/>
      <c r="D427" s="199"/>
      <c r="E427" s="207">
        <v>4</v>
      </c>
      <c r="F427" s="199"/>
      <c r="G427" s="199"/>
      <c r="H427" s="200"/>
      <c r="I427" s="201"/>
      <c r="J427" s="202">
        <v>421</v>
      </c>
      <c r="K427" s="198" t="s">
        <v>91</v>
      </c>
      <c r="L427" s="203">
        <v>200000</v>
      </c>
      <c r="M427" s="203">
        <v>200000</v>
      </c>
      <c r="N427" s="203">
        <v>200000</v>
      </c>
      <c r="O427" s="204">
        <f t="shared" si="164"/>
        <v>100</v>
      </c>
      <c r="P427" s="204">
        <f t="shared" si="163"/>
        <v>100</v>
      </c>
      <c r="Q427" s="204">
        <f t="shared" si="165"/>
        <v>100</v>
      </c>
    </row>
    <row r="428" spans="1:17" x14ac:dyDescent="0.2">
      <c r="A428" s="182" t="s">
        <v>308</v>
      </c>
      <c r="B428" s="183">
        <v>1</v>
      </c>
      <c r="C428" s="183" t="s">
        <v>135</v>
      </c>
      <c r="D428" s="183"/>
      <c r="E428" s="183">
        <v>4</v>
      </c>
      <c r="F428" s="183" t="s">
        <v>135</v>
      </c>
      <c r="G428" s="183" t="s">
        <v>135</v>
      </c>
      <c r="H428" s="184" t="s">
        <v>135</v>
      </c>
      <c r="I428" s="185">
        <v>630</v>
      </c>
      <c r="J428" s="296" t="s">
        <v>302</v>
      </c>
      <c r="K428" s="296"/>
      <c r="L428" s="188">
        <f>L429</f>
        <v>300000</v>
      </c>
      <c r="M428" s="188">
        <f t="shared" ref="M428:N431" si="168">M429</f>
        <v>300000</v>
      </c>
      <c r="N428" s="188">
        <f t="shared" si="168"/>
        <v>300000</v>
      </c>
      <c r="O428" s="189">
        <f t="shared" si="164"/>
        <v>100</v>
      </c>
      <c r="P428" s="189">
        <f t="shared" si="163"/>
        <v>100</v>
      </c>
      <c r="Q428" s="189">
        <f t="shared" si="165"/>
        <v>100</v>
      </c>
    </row>
    <row r="429" spans="1:17" x14ac:dyDescent="0.2">
      <c r="A429" s="190"/>
      <c r="B429" s="191"/>
      <c r="C429" s="191"/>
      <c r="D429" s="191"/>
      <c r="E429" s="191"/>
      <c r="F429" s="191"/>
      <c r="G429" s="191"/>
      <c r="H429" s="192"/>
      <c r="I429" s="193">
        <v>630</v>
      </c>
      <c r="J429" s="194" t="s">
        <v>303</v>
      </c>
      <c r="K429" s="195"/>
      <c r="L429" s="196">
        <f>L430</f>
        <v>300000</v>
      </c>
      <c r="M429" s="196">
        <f t="shared" si="168"/>
        <v>300000</v>
      </c>
      <c r="N429" s="196">
        <f t="shared" si="168"/>
        <v>300000</v>
      </c>
      <c r="O429" s="197">
        <f t="shared" si="164"/>
        <v>100</v>
      </c>
      <c r="P429" s="197">
        <f t="shared" si="163"/>
        <v>100</v>
      </c>
      <c r="Q429" s="197">
        <f t="shared" si="165"/>
        <v>100</v>
      </c>
    </row>
    <row r="430" spans="1:17" x14ac:dyDescent="0.2">
      <c r="A430" s="198"/>
      <c r="B430" s="208"/>
      <c r="C430" s="208"/>
      <c r="D430" s="208"/>
      <c r="E430" s="208"/>
      <c r="F430" s="208"/>
      <c r="G430" s="208"/>
      <c r="H430" s="209"/>
      <c r="I430" s="201"/>
      <c r="J430" s="202">
        <v>4</v>
      </c>
      <c r="K430" s="198" t="s">
        <v>297</v>
      </c>
      <c r="L430" s="203">
        <f>L431</f>
        <v>300000</v>
      </c>
      <c r="M430" s="203">
        <f t="shared" si="168"/>
        <v>300000</v>
      </c>
      <c r="N430" s="203">
        <f t="shared" si="168"/>
        <v>300000</v>
      </c>
      <c r="O430" s="204">
        <f t="shared" si="164"/>
        <v>100</v>
      </c>
      <c r="P430" s="204">
        <f t="shared" si="163"/>
        <v>100</v>
      </c>
      <c r="Q430" s="204">
        <f t="shared" si="165"/>
        <v>100</v>
      </c>
    </row>
    <row r="431" spans="1:17" x14ac:dyDescent="0.2">
      <c r="A431" s="198"/>
      <c r="B431" s="199">
        <v>1</v>
      </c>
      <c r="C431" s="199"/>
      <c r="D431" s="199"/>
      <c r="E431" s="199">
        <v>4</v>
      </c>
      <c r="F431" s="199"/>
      <c r="G431" s="199"/>
      <c r="H431" s="200"/>
      <c r="I431" s="201"/>
      <c r="J431" s="202">
        <v>42</v>
      </c>
      <c r="K431" s="198" t="s">
        <v>298</v>
      </c>
      <c r="L431" s="203">
        <f>L432</f>
        <v>300000</v>
      </c>
      <c r="M431" s="203">
        <f t="shared" si="168"/>
        <v>300000</v>
      </c>
      <c r="N431" s="203">
        <f t="shared" si="168"/>
        <v>300000</v>
      </c>
      <c r="O431" s="204">
        <f t="shared" si="164"/>
        <v>100</v>
      </c>
      <c r="P431" s="204">
        <f t="shared" si="163"/>
        <v>100</v>
      </c>
      <c r="Q431" s="204">
        <f t="shared" si="165"/>
        <v>100</v>
      </c>
    </row>
    <row r="432" spans="1:17" x14ac:dyDescent="0.2">
      <c r="A432" s="198"/>
      <c r="B432" s="199">
        <v>1</v>
      </c>
      <c r="C432" s="199"/>
      <c r="D432" s="199"/>
      <c r="E432" s="207">
        <v>4</v>
      </c>
      <c r="F432" s="199"/>
      <c r="G432" s="199"/>
      <c r="H432" s="200"/>
      <c r="I432" s="201"/>
      <c r="J432" s="202">
        <v>421</v>
      </c>
      <c r="K432" s="198" t="s">
        <v>91</v>
      </c>
      <c r="L432" s="203">
        <v>300000</v>
      </c>
      <c r="M432" s="203">
        <v>300000</v>
      </c>
      <c r="N432" s="203">
        <v>300000</v>
      </c>
      <c r="O432" s="204">
        <f t="shared" si="164"/>
        <v>100</v>
      </c>
      <c r="P432" s="204">
        <f t="shared" si="163"/>
        <v>100</v>
      </c>
      <c r="Q432" s="204">
        <f t="shared" si="165"/>
        <v>100</v>
      </c>
    </row>
    <row r="433" spans="1:17" x14ac:dyDescent="0.2">
      <c r="A433" s="182" t="s">
        <v>310</v>
      </c>
      <c r="B433" s="183">
        <v>1</v>
      </c>
      <c r="C433" s="183" t="s">
        <v>135</v>
      </c>
      <c r="D433" s="183"/>
      <c r="E433" s="183">
        <v>4</v>
      </c>
      <c r="F433" s="183" t="s">
        <v>135</v>
      </c>
      <c r="G433" s="183" t="s">
        <v>135</v>
      </c>
      <c r="H433" s="184" t="s">
        <v>135</v>
      </c>
      <c r="I433" s="185">
        <v>630</v>
      </c>
      <c r="J433" s="296" t="s">
        <v>305</v>
      </c>
      <c r="K433" s="296"/>
      <c r="L433" s="188">
        <f>L434</f>
        <v>100000</v>
      </c>
      <c r="M433" s="188">
        <f t="shared" ref="M433:N436" si="169">M434</f>
        <v>100000</v>
      </c>
      <c r="N433" s="188">
        <f t="shared" si="169"/>
        <v>100000</v>
      </c>
      <c r="O433" s="189">
        <f t="shared" si="164"/>
        <v>100</v>
      </c>
      <c r="P433" s="189">
        <f t="shared" si="163"/>
        <v>100</v>
      </c>
      <c r="Q433" s="189">
        <f t="shared" si="165"/>
        <v>100</v>
      </c>
    </row>
    <row r="434" spans="1:17" x14ac:dyDescent="0.2">
      <c r="A434" s="190"/>
      <c r="B434" s="191"/>
      <c r="C434" s="191"/>
      <c r="D434" s="191"/>
      <c r="E434" s="191"/>
      <c r="F434" s="191"/>
      <c r="G434" s="191"/>
      <c r="H434" s="192"/>
      <c r="I434" s="193">
        <v>630</v>
      </c>
      <c r="J434" s="194" t="s">
        <v>306</v>
      </c>
      <c r="K434" s="195"/>
      <c r="L434" s="196">
        <f>L435</f>
        <v>100000</v>
      </c>
      <c r="M434" s="196">
        <f t="shared" si="169"/>
        <v>100000</v>
      </c>
      <c r="N434" s="196">
        <f t="shared" si="169"/>
        <v>100000</v>
      </c>
      <c r="O434" s="197">
        <f t="shared" si="164"/>
        <v>100</v>
      </c>
      <c r="P434" s="197">
        <f t="shared" si="163"/>
        <v>100</v>
      </c>
      <c r="Q434" s="197">
        <f t="shared" si="165"/>
        <v>100</v>
      </c>
    </row>
    <row r="435" spans="1:17" x14ac:dyDescent="0.2">
      <c r="A435" s="198"/>
      <c r="B435" s="208"/>
      <c r="C435" s="208"/>
      <c r="D435" s="208"/>
      <c r="E435" s="208"/>
      <c r="F435" s="208"/>
      <c r="G435" s="208"/>
      <c r="H435" s="209"/>
      <c r="I435" s="201"/>
      <c r="J435" s="202">
        <v>4</v>
      </c>
      <c r="K435" s="198" t="s">
        <v>297</v>
      </c>
      <c r="L435" s="203">
        <f>L436</f>
        <v>100000</v>
      </c>
      <c r="M435" s="203">
        <f t="shared" si="169"/>
        <v>100000</v>
      </c>
      <c r="N435" s="203">
        <f t="shared" si="169"/>
        <v>100000</v>
      </c>
      <c r="O435" s="204">
        <f t="shared" si="164"/>
        <v>100</v>
      </c>
      <c r="P435" s="204">
        <f t="shared" si="163"/>
        <v>100</v>
      </c>
      <c r="Q435" s="204">
        <f t="shared" si="165"/>
        <v>100</v>
      </c>
    </row>
    <row r="436" spans="1:17" x14ac:dyDescent="0.2">
      <c r="A436" s="198"/>
      <c r="B436" s="199">
        <v>1</v>
      </c>
      <c r="C436" s="199"/>
      <c r="D436" s="199"/>
      <c r="E436" s="199">
        <v>4</v>
      </c>
      <c r="F436" s="199"/>
      <c r="G436" s="199"/>
      <c r="H436" s="200"/>
      <c r="I436" s="201"/>
      <c r="J436" s="202">
        <v>42</v>
      </c>
      <c r="K436" s="198" t="s">
        <v>298</v>
      </c>
      <c r="L436" s="203">
        <f>L437</f>
        <v>100000</v>
      </c>
      <c r="M436" s="203">
        <f t="shared" si="169"/>
        <v>100000</v>
      </c>
      <c r="N436" s="203">
        <f t="shared" si="169"/>
        <v>100000</v>
      </c>
      <c r="O436" s="204">
        <f t="shared" si="164"/>
        <v>100</v>
      </c>
      <c r="P436" s="204">
        <f t="shared" si="163"/>
        <v>100</v>
      </c>
      <c r="Q436" s="204">
        <f t="shared" si="165"/>
        <v>100</v>
      </c>
    </row>
    <row r="437" spans="1:17" x14ac:dyDescent="0.2">
      <c r="A437" s="198"/>
      <c r="B437" s="199">
        <v>1</v>
      </c>
      <c r="C437" s="199"/>
      <c r="D437" s="199"/>
      <c r="E437" s="207">
        <v>4</v>
      </c>
      <c r="F437" s="199"/>
      <c r="G437" s="199"/>
      <c r="H437" s="200"/>
      <c r="I437" s="201"/>
      <c r="J437" s="202">
        <v>421</v>
      </c>
      <c r="K437" s="198" t="s">
        <v>91</v>
      </c>
      <c r="L437" s="203">
        <v>100000</v>
      </c>
      <c r="M437" s="203">
        <v>100000</v>
      </c>
      <c r="N437" s="203">
        <v>100000</v>
      </c>
      <c r="O437" s="204">
        <f t="shared" si="164"/>
        <v>100</v>
      </c>
      <c r="P437" s="204">
        <f t="shared" si="163"/>
        <v>100</v>
      </c>
      <c r="Q437" s="204">
        <f t="shared" si="165"/>
        <v>100</v>
      </c>
    </row>
    <row r="438" spans="1:17" x14ac:dyDescent="0.2">
      <c r="A438" s="182" t="s">
        <v>312</v>
      </c>
      <c r="B438" s="183">
        <v>1</v>
      </c>
      <c r="C438" s="183" t="s">
        <v>135</v>
      </c>
      <c r="D438" s="183"/>
      <c r="E438" s="183">
        <v>4</v>
      </c>
      <c r="F438" s="183" t="s">
        <v>135</v>
      </c>
      <c r="G438" s="183" t="s">
        <v>135</v>
      </c>
      <c r="H438" s="184" t="s">
        <v>135</v>
      </c>
      <c r="I438" s="185">
        <v>660</v>
      </c>
      <c r="J438" s="296" t="s">
        <v>309</v>
      </c>
      <c r="K438" s="296"/>
      <c r="L438" s="188">
        <f>L439</f>
        <v>400000</v>
      </c>
      <c r="M438" s="188">
        <f t="shared" ref="M438:N440" si="170">M439</f>
        <v>400000</v>
      </c>
      <c r="N438" s="188">
        <f t="shared" si="170"/>
        <v>400000</v>
      </c>
      <c r="O438" s="189">
        <f t="shared" si="164"/>
        <v>100</v>
      </c>
      <c r="P438" s="189">
        <f t="shared" si="163"/>
        <v>100</v>
      </c>
      <c r="Q438" s="189">
        <f t="shared" si="165"/>
        <v>100</v>
      </c>
    </row>
    <row r="439" spans="1:17" x14ac:dyDescent="0.2">
      <c r="A439" s="190"/>
      <c r="B439" s="191"/>
      <c r="C439" s="191"/>
      <c r="D439" s="191"/>
      <c r="E439" s="191"/>
      <c r="F439" s="191"/>
      <c r="G439" s="191"/>
      <c r="H439" s="192"/>
      <c r="I439" s="193">
        <v>660</v>
      </c>
      <c r="J439" s="194" t="s">
        <v>300</v>
      </c>
      <c r="K439" s="195"/>
      <c r="L439" s="196">
        <f>L440</f>
        <v>400000</v>
      </c>
      <c r="M439" s="196">
        <f t="shared" si="170"/>
        <v>400000</v>
      </c>
      <c r="N439" s="196">
        <f t="shared" si="170"/>
        <v>400000</v>
      </c>
      <c r="O439" s="197">
        <f t="shared" si="164"/>
        <v>100</v>
      </c>
      <c r="P439" s="197">
        <f t="shared" si="163"/>
        <v>100</v>
      </c>
      <c r="Q439" s="197">
        <f t="shared" si="165"/>
        <v>100</v>
      </c>
    </row>
    <row r="440" spans="1:17" x14ac:dyDescent="0.2">
      <c r="A440" s="198"/>
      <c r="B440" s="208"/>
      <c r="C440" s="208"/>
      <c r="D440" s="208"/>
      <c r="E440" s="208"/>
      <c r="F440" s="208"/>
      <c r="G440" s="208"/>
      <c r="H440" s="209"/>
      <c r="I440" s="201"/>
      <c r="J440" s="202">
        <v>4</v>
      </c>
      <c r="K440" s="198" t="s">
        <v>297</v>
      </c>
      <c r="L440" s="203">
        <f>L441</f>
        <v>400000</v>
      </c>
      <c r="M440" s="203">
        <f t="shared" si="170"/>
        <v>400000</v>
      </c>
      <c r="N440" s="203">
        <f t="shared" si="170"/>
        <v>400000</v>
      </c>
      <c r="O440" s="204">
        <f t="shared" si="164"/>
        <v>100</v>
      </c>
      <c r="P440" s="204">
        <f t="shared" si="163"/>
        <v>100</v>
      </c>
      <c r="Q440" s="254">
        <f t="shared" si="165"/>
        <v>100</v>
      </c>
    </row>
    <row r="441" spans="1:17" x14ac:dyDescent="0.2">
      <c r="A441" s="198"/>
      <c r="B441" s="199"/>
      <c r="C441" s="199"/>
      <c r="D441" s="199"/>
      <c r="E441" s="199"/>
      <c r="F441" s="199"/>
      <c r="G441" s="199"/>
      <c r="H441" s="200"/>
      <c r="I441" s="201"/>
      <c r="J441" s="202">
        <v>42</v>
      </c>
      <c r="K441" s="198" t="s">
        <v>298</v>
      </c>
      <c r="L441" s="203">
        <v>400000</v>
      </c>
      <c r="M441" s="203">
        <v>400000</v>
      </c>
      <c r="N441" s="203">
        <v>400000</v>
      </c>
      <c r="O441" s="204">
        <f t="shared" si="164"/>
        <v>100</v>
      </c>
      <c r="P441" s="204">
        <f t="shared" si="163"/>
        <v>100</v>
      </c>
      <c r="Q441" s="254">
        <f t="shared" si="165"/>
        <v>100</v>
      </c>
    </row>
    <row r="442" spans="1:17" x14ac:dyDescent="0.2">
      <c r="A442" s="198"/>
      <c r="B442" s="207">
        <v>1</v>
      </c>
      <c r="C442" s="199"/>
      <c r="D442" s="199"/>
      <c r="E442" s="207">
        <v>4</v>
      </c>
      <c r="F442" s="199"/>
      <c r="G442" s="199"/>
      <c r="H442" s="200"/>
      <c r="I442" s="201"/>
      <c r="J442" s="202">
        <v>421</v>
      </c>
      <c r="K442" s="198" t="s">
        <v>91</v>
      </c>
      <c r="L442" s="203">
        <v>400000</v>
      </c>
      <c r="M442" s="203">
        <v>400000</v>
      </c>
      <c r="N442" s="203">
        <v>400000</v>
      </c>
      <c r="O442" s="204">
        <f t="shared" si="164"/>
        <v>100</v>
      </c>
      <c r="P442" s="204">
        <f t="shared" si="163"/>
        <v>100</v>
      </c>
      <c r="Q442" s="254">
        <f t="shared" si="165"/>
        <v>100</v>
      </c>
    </row>
    <row r="443" spans="1:17" x14ac:dyDescent="0.2">
      <c r="A443" s="182" t="s">
        <v>551</v>
      </c>
      <c r="B443" s="183">
        <v>1</v>
      </c>
      <c r="C443" s="183" t="s">
        <v>135</v>
      </c>
      <c r="D443" s="183"/>
      <c r="E443" s="183">
        <v>4</v>
      </c>
      <c r="F443" s="183" t="s">
        <v>135</v>
      </c>
      <c r="G443" s="183" t="s">
        <v>135</v>
      </c>
      <c r="H443" s="184" t="s">
        <v>135</v>
      </c>
      <c r="I443" s="185">
        <v>640</v>
      </c>
      <c r="J443" s="296" t="s">
        <v>438</v>
      </c>
      <c r="K443" s="296"/>
      <c r="L443" s="188">
        <f>L444</f>
        <v>600000</v>
      </c>
      <c r="M443" s="188">
        <f t="shared" ref="M443:N446" si="171">M444</f>
        <v>600000</v>
      </c>
      <c r="N443" s="188">
        <f t="shared" si="171"/>
        <v>600000</v>
      </c>
      <c r="O443" s="189">
        <f t="shared" si="164"/>
        <v>100</v>
      </c>
      <c r="P443" s="189">
        <f t="shared" si="163"/>
        <v>100</v>
      </c>
      <c r="Q443" s="189">
        <f t="shared" si="165"/>
        <v>100</v>
      </c>
    </row>
    <row r="444" spans="1:17" x14ac:dyDescent="0.2">
      <c r="A444" s="190"/>
      <c r="B444" s="191"/>
      <c r="C444" s="191"/>
      <c r="D444" s="191"/>
      <c r="E444" s="191"/>
      <c r="F444" s="191"/>
      <c r="G444" s="191"/>
      <c r="H444" s="192"/>
      <c r="I444" s="193">
        <v>640</v>
      </c>
      <c r="J444" s="194" t="s">
        <v>311</v>
      </c>
      <c r="K444" s="195"/>
      <c r="L444" s="196">
        <f>L445</f>
        <v>600000</v>
      </c>
      <c r="M444" s="196">
        <f t="shared" si="171"/>
        <v>600000</v>
      </c>
      <c r="N444" s="196">
        <f t="shared" si="171"/>
        <v>600000</v>
      </c>
      <c r="O444" s="197">
        <f t="shared" si="164"/>
        <v>100</v>
      </c>
      <c r="P444" s="197">
        <f t="shared" si="163"/>
        <v>100</v>
      </c>
      <c r="Q444" s="197">
        <f t="shared" si="165"/>
        <v>100</v>
      </c>
    </row>
    <row r="445" spans="1:17" x14ac:dyDescent="0.2">
      <c r="A445" s="198"/>
      <c r="B445" s="208"/>
      <c r="C445" s="208"/>
      <c r="D445" s="208"/>
      <c r="E445" s="208"/>
      <c r="F445" s="208"/>
      <c r="G445" s="208"/>
      <c r="H445" s="209"/>
      <c r="I445" s="201"/>
      <c r="J445" s="202">
        <v>4</v>
      </c>
      <c r="K445" s="198" t="s">
        <v>297</v>
      </c>
      <c r="L445" s="203">
        <f>L446</f>
        <v>600000</v>
      </c>
      <c r="M445" s="203">
        <f t="shared" si="171"/>
        <v>600000</v>
      </c>
      <c r="N445" s="203">
        <f t="shared" si="171"/>
        <v>600000</v>
      </c>
      <c r="O445" s="204">
        <f t="shared" si="164"/>
        <v>100</v>
      </c>
      <c r="P445" s="204">
        <f t="shared" ref="P445:P478" si="172">N445/M445*100</f>
        <v>100</v>
      </c>
      <c r="Q445" s="204">
        <f t="shared" si="165"/>
        <v>100</v>
      </c>
    </row>
    <row r="446" spans="1:17" x14ac:dyDescent="0.2">
      <c r="A446" s="198"/>
      <c r="B446" s="199">
        <v>1</v>
      </c>
      <c r="C446" s="199"/>
      <c r="D446" s="199"/>
      <c r="E446" s="199">
        <v>4</v>
      </c>
      <c r="F446" s="199"/>
      <c r="G446" s="199"/>
      <c r="H446" s="200"/>
      <c r="I446" s="201"/>
      <c r="J446" s="202">
        <v>42</v>
      </c>
      <c r="K446" s="198" t="s">
        <v>298</v>
      </c>
      <c r="L446" s="203">
        <f>L447</f>
        <v>600000</v>
      </c>
      <c r="M446" s="203">
        <f t="shared" si="171"/>
        <v>600000</v>
      </c>
      <c r="N446" s="203">
        <f t="shared" si="171"/>
        <v>600000</v>
      </c>
      <c r="O446" s="204">
        <f t="shared" si="164"/>
        <v>100</v>
      </c>
      <c r="P446" s="204">
        <f t="shared" si="172"/>
        <v>100</v>
      </c>
      <c r="Q446" s="204">
        <f t="shared" si="165"/>
        <v>100</v>
      </c>
    </row>
    <row r="447" spans="1:17" x14ac:dyDescent="0.2">
      <c r="A447" s="198"/>
      <c r="B447" s="207">
        <v>1</v>
      </c>
      <c r="C447" s="199"/>
      <c r="D447" s="199"/>
      <c r="E447" s="207">
        <v>4</v>
      </c>
      <c r="F447" s="199"/>
      <c r="G447" s="199"/>
      <c r="H447" s="200"/>
      <c r="I447" s="201"/>
      <c r="J447" s="202">
        <v>421</v>
      </c>
      <c r="K447" s="198" t="s">
        <v>91</v>
      </c>
      <c r="L447" s="203">
        <v>600000</v>
      </c>
      <c r="M447" s="203">
        <v>600000</v>
      </c>
      <c r="N447" s="203">
        <v>600000</v>
      </c>
      <c r="O447" s="204">
        <f t="shared" si="164"/>
        <v>100</v>
      </c>
      <c r="P447" s="204">
        <f t="shared" si="172"/>
        <v>100</v>
      </c>
      <c r="Q447" s="204">
        <f t="shared" si="165"/>
        <v>100</v>
      </c>
    </row>
    <row r="448" spans="1:17" x14ac:dyDescent="0.2">
      <c r="A448" s="182" t="s">
        <v>315</v>
      </c>
      <c r="B448" s="183">
        <v>1</v>
      </c>
      <c r="C448" s="183" t="s">
        <v>135</v>
      </c>
      <c r="D448" s="183"/>
      <c r="E448" s="183">
        <v>4</v>
      </c>
      <c r="F448" s="183" t="s">
        <v>135</v>
      </c>
      <c r="G448" s="183" t="s">
        <v>135</v>
      </c>
      <c r="H448" s="184" t="s">
        <v>135</v>
      </c>
      <c r="I448" s="185">
        <v>490</v>
      </c>
      <c r="J448" s="186" t="s">
        <v>313</v>
      </c>
      <c r="K448" s="187"/>
      <c r="L448" s="188">
        <f>L449</f>
        <v>60000</v>
      </c>
      <c r="M448" s="188">
        <f t="shared" ref="M448:N451" si="173">M449</f>
        <v>60000</v>
      </c>
      <c r="N448" s="188">
        <f t="shared" si="173"/>
        <v>60000</v>
      </c>
      <c r="O448" s="189">
        <f t="shared" ref="O448:O485" si="174">M448/L448*100</f>
        <v>100</v>
      </c>
      <c r="P448" s="189">
        <f t="shared" si="172"/>
        <v>100</v>
      </c>
      <c r="Q448" s="189">
        <f t="shared" ref="Q448:Q485" si="175">N448/L448*100</f>
        <v>100</v>
      </c>
    </row>
    <row r="449" spans="1:17" x14ac:dyDescent="0.2">
      <c r="A449" s="190"/>
      <c r="B449" s="191"/>
      <c r="C449" s="191"/>
      <c r="D449" s="191"/>
      <c r="E449" s="191"/>
      <c r="F449" s="191"/>
      <c r="G449" s="191"/>
      <c r="H449" s="192"/>
      <c r="I449" s="193">
        <v>490</v>
      </c>
      <c r="J449" s="194" t="s">
        <v>314</v>
      </c>
      <c r="K449" s="195"/>
      <c r="L449" s="196">
        <f>L450</f>
        <v>60000</v>
      </c>
      <c r="M449" s="196">
        <f t="shared" si="173"/>
        <v>60000</v>
      </c>
      <c r="N449" s="196">
        <f t="shared" si="173"/>
        <v>60000</v>
      </c>
      <c r="O449" s="197">
        <f t="shared" si="174"/>
        <v>100</v>
      </c>
      <c r="P449" s="197">
        <f t="shared" si="172"/>
        <v>100</v>
      </c>
      <c r="Q449" s="197">
        <f t="shared" si="175"/>
        <v>100</v>
      </c>
    </row>
    <row r="450" spans="1:17" x14ac:dyDescent="0.2">
      <c r="A450" s="198"/>
      <c r="B450" s="208"/>
      <c r="C450" s="208"/>
      <c r="D450" s="208"/>
      <c r="E450" s="208"/>
      <c r="F450" s="208"/>
      <c r="G450" s="208"/>
      <c r="H450" s="209"/>
      <c r="I450" s="201"/>
      <c r="J450" s="202">
        <v>4</v>
      </c>
      <c r="K450" s="198" t="s">
        <v>297</v>
      </c>
      <c r="L450" s="203">
        <f>L451</f>
        <v>60000</v>
      </c>
      <c r="M450" s="203">
        <f t="shared" si="173"/>
        <v>60000</v>
      </c>
      <c r="N450" s="203">
        <f t="shared" si="173"/>
        <v>60000</v>
      </c>
      <c r="O450" s="204">
        <f t="shared" si="174"/>
        <v>100</v>
      </c>
      <c r="P450" s="204">
        <f t="shared" si="172"/>
        <v>100</v>
      </c>
      <c r="Q450" s="204">
        <f t="shared" si="175"/>
        <v>100</v>
      </c>
    </row>
    <row r="451" spans="1:17" x14ac:dyDescent="0.2">
      <c r="A451" s="198"/>
      <c r="B451" s="199">
        <v>1</v>
      </c>
      <c r="C451" s="199"/>
      <c r="D451" s="199"/>
      <c r="E451" s="199">
        <v>4</v>
      </c>
      <c r="F451" s="199"/>
      <c r="G451" s="199"/>
      <c r="H451" s="200"/>
      <c r="I451" s="201"/>
      <c r="J451" s="202">
        <v>42</v>
      </c>
      <c r="K451" s="198" t="s">
        <v>298</v>
      </c>
      <c r="L451" s="203">
        <f>L452</f>
        <v>60000</v>
      </c>
      <c r="M451" s="203">
        <f t="shared" si="173"/>
        <v>60000</v>
      </c>
      <c r="N451" s="203">
        <f t="shared" si="173"/>
        <v>60000</v>
      </c>
      <c r="O451" s="204">
        <f t="shared" si="174"/>
        <v>100</v>
      </c>
      <c r="P451" s="204">
        <f t="shared" si="172"/>
        <v>100</v>
      </c>
      <c r="Q451" s="204">
        <f t="shared" si="175"/>
        <v>100</v>
      </c>
    </row>
    <row r="452" spans="1:17" x14ac:dyDescent="0.2">
      <c r="A452" s="198"/>
      <c r="B452" s="207">
        <v>1</v>
      </c>
      <c r="C452" s="199"/>
      <c r="D452" s="199"/>
      <c r="E452" s="207">
        <v>4</v>
      </c>
      <c r="F452" s="199"/>
      <c r="G452" s="199"/>
      <c r="H452" s="200"/>
      <c r="I452" s="201"/>
      <c r="J452" s="202">
        <v>426</v>
      </c>
      <c r="K452" s="198" t="s">
        <v>93</v>
      </c>
      <c r="L452" s="203">
        <v>60000</v>
      </c>
      <c r="M452" s="203">
        <v>60000</v>
      </c>
      <c r="N452" s="203">
        <v>60000</v>
      </c>
      <c r="O452" s="204">
        <f t="shared" si="174"/>
        <v>100</v>
      </c>
      <c r="P452" s="204">
        <f t="shared" si="172"/>
        <v>100</v>
      </c>
      <c r="Q452" s="204">
        <f t="shared" si="175"/>
        <v>100</v>
      </c>
    </row>
    <row r="453" spans="1:17" x14ac:dyDescent="0.2">
      <c r="A453" s="182" t="s">
        <v>317</v>
      </c>
      <c r="B453" s="183">
        <v>1</v>
      </c>
      <c r="C453" s="183" t="s">
        <v>135</v>
      </c>
      <c r="D453" s="183"/>
      <c r="E453" s="183">
        <v>4</v>
      </c>
      <c r="F453" s="183" t="s">
        <v>135</v>
      </c>
      <c r="G453" s="183" t="s">
        <v>135</v>
      </c>
      <c r="H453" s="184" t="s">
        <v>135</v>
      </c>
      <c r="I453" s="182" t="s">
        <v>316</v>
      </c>
      <c r="J453" s="186" t="s">
        <v>587</v>
      </c>
      <c r="K453" s="187"/>
      <c r="L453" s="188">
        <f>L454</f>
        <v>380000</v>
      </c>
      <c r="M453" s="188">
        <f t="shared" ref="M453:N456" si="176">M454</f>
        <v>250000</v>
      </c>
      <c r="N453" s="188">
        <f t="shared" si="176"/>
        <v>250000</v>
      </c>
      <c r="O453" s="189">
        <f t="shared" si="174"/>
        <v>65.789473684210535</v>
      </c>
      <c r="P453" s="189">
        <f t="shared" si="172"/>
        <v>100</v>
      </c>
      <c r="Q453" s="189">
        <f t="shared" si="175"/>
        <v>65.789473684210535</v>
      </c>
    </row>
    <row r="454" spans="1:17" x14ac:dyDescent="0.2">
      <c r="A454" s="190"/>
      <c r="B454" s="191"/>
      <c r="C454" s="191"/>
      <c r="D454" s="191"/>
      <c r="E454" s="191"/>
      <c r="F454" s="191"/>
      <c r="G454" s="191"/>
      <c r="H454" s="192"/>
      <c r="I454" s="190" t="s">
        <v>316</v>
      </c>
      <c r="J454" s="194" t="s">
        <v>277</v>
      </c>
      <c r="K454" s="195"/>
      <c r="L454" s="196">
        <f>L455</f>
        <v>380000</v>
      </c>
      <c r="M454" s="196">
        <f t="shared" si="176"/>
        <v>250000</v>
      </c>
      <c r="N454" s="196">
        <f t="shared" si="176"/>
        <v>250000</v>
      </c>
      <c r="O454" s="197">
        <f t="shared" si="174"/>
        <v>65.789473684210535</v>
      </c>
      <c r="P454" s="197">
        <f t="shared" si="172"/>
        <v>100</v>
      </c>
      <c r="Q454" s="197">
        <f t="shared" si="175"/>
        <v>65.789473684210535</v>
      </c>
    </row>
    <row r="455" spans="1:17" x14ac:dyDescent="0.2">
      <c r="A455" s="198"/>
      <c r="B455" s="208"/>
      <c r="C455" s="208"/>
      <c r="D455" s="208"/>
      <c r="E455" s="208"/>
      <c r="F455" s="208"/>
      <c r="G455" s="208"/>
      <c r="H455" s="209"/>
      <c r="I455" s="201"/>
      <c r="J455" s="202">
        <v>4</v>
      </c>
      <c r="K455" s="198" t="s">
        <v>297</v>
      </c>
      <c r="L455" s="203">
        <f>L456</f>
        <v>380000</v>
      </c>
      <c r="M455" s="203">
        <f t="shared" si="176"/>
        <v>250000</v>
      </c>
      <c r="N455" s="203">
        <f t="shared" si="176"/>
        <v>250000</v>
      </c>
      <c r="O455" s="204">
        <f t="shared" si="174"/>
        <v>65.789473684210535</v>
      </c>
      <c r="P455" s="204">
        <f t="shared" si="172"/>
        <v>100</v>
      </c>
      <c r="Q455" s="204">
        <f t="shared" si="175"/>
        <v>65.789473684210535</v>
      </c>
    </row>
    <row r="456" spans="1:17" x14ac:dyDescent="0.2">
      <c r="A456" s="198"/>
      <c r="B456" s="199">
        <v>1</v>
      </c>
      <c r="C456" s="199"/>
      <c r="D456" s="199"/>
      <c r="E456" s="199">
        <v>4</v>
      </c>
      <c r="F456" s="199"/>
      <c r="G456" s="199"/>
      <c r="H456" s="200"/>
      <c r="I456" s="201"/>
      <c r="J456" s="202">
        <v>42</v>
      </c>
      <c r="K456" s="198" t="s">
        <v>298</v>
      </c>
      <c r="L456" s="203">
        <f>L457</f>
        <v>380000</v>
      </c>
      <c r="M456" s="203">
        <f t="shared" si="176"/>
        <v>250000</v>
      </c>
      <c r="N456" s="203">
        <f t="shared" si="176"/>
        <v>250000</v>
      </c>
      <c r="O456" s="204">
        <f t="shared" si="174"/>
        <v>65.789473684210535</v>
      </c>
      <c r="P456" s="204">
        <f t="shared" si="172"/>
        <v>100</v>
      </c>
      <c r="Q456" s="204">
        <f t="shared" si="175"/>
        <v>65.789473684210535</v>
      </c>
    </row>
    <row r="457" spans="1:17" x14ac:dyDescent="0.2">
      <c r="A457" s="198"/>
      <c r="B457" s="199" t="s">
        <v>145</v>
      </c>
      <c r="C457" s="199"/>
      <c r="D457" s="199"/>
      <c r="E457" s="199">
        <v>4</v>
      </c>
      <c r="F457" s="199"/>
      <c r="G457" s="199"/>
      <c r="H457" s="200"/>
      <c r="I457" s="201"/>
      <c r="J457" s="202">
        <v>421</v>
      </c>
      <c r="K457" s="198" t="s">
        <v>586</v>
      </c>
      <c r="L457" s="203">
        <v>380000</v>
      </c>
      <c r="M457" s="203">
        <v>250000</v>
      </c>
      <c r="N457" s="203">
        <v>250000</v>
      </c>
      <c r="O457" s="204">
        <f t="shared" si="174"/>
        <v>65.789473684210535</v>
      </c>
      <c r="P457" s="204">
        <f t="shared" si="172"/>
        <v>100</v>
      </c>
      <c r="Q457" s="204">
        <f t="shared" si="175"/>
        <v>65.789473684210535</v>
      </c>
    </row>
    <row r="458" spans="1:17" x14ac:dyDescent="0.2">
      <c r="A458" s="182" t="s">
        <v>318</v>
      </c>
      <c r="B458" s="183">
        <v>1</v>
      </c>
      <c r="C458" s="183"/>
      <c r="D458" s="183"/>
      <c r="E458" s="183">
        <v>4</v>
      </c>
      <c r="F458" s="183"/>
      <c r="G458" s="183"/>
      <c r="H458" s="184"/>
      <c r="I458" s="185">
        <v>474</v>
      </c>
      <c r="J458" s="296" t="s">
        <v>319</v>
      </c>
      <c r="K458" s="296"/>
      <c r="L458" s="188">
        <f>L459</f>
        <v>200000</v>
      </c>
      <c r="M458" s="188">
        <f t="shared" ref="M458:N461" si="177">M459</f>
        <v>200000</v>
      </c>
      <c r="N458" s="188">
        <f t="shared" si="177"/>
        <v>200000</v>
      </c>
      <c r="O458" s="189">
        <f t="shared" si="174"/>
        <v>100</v>
      </c>
      <c r="P458" s="189">
        <f t="shared" si="172"/>
        <v>100</v>
      </c>
      <c r="Q458" s="189">
        <f t="shared" si="175"/>
        <v>100</v>
      </c>
    </row>
    <row r="459" spans="1:17" x14ac:dyDescent="0.2">
      <c r="A459" s="190"/>
      <c r="B459" s="191"/>
      <c r="C459" s="191"/>
      <c r="D459" s="191"/>
      <c r="E459" s="191"/>
      <c r="F459" s="191"/>
      <c r="G459" s="191"/>
      <c r="H459" s="192"/>
      <c r="I459" s="193">
        <v>474</v>
      </c>
      <c r="J459" s="194" t="s">
        <v>320</v>
      </c>
      <c r="K459" s="195"/>
      <c r="L459" s="196">
        <f>L460</f>
        <v>200000</v>
      </c>
      <c r="M459" s="196">
        <f t="shared" si="177"/>
        <v>200000</v>
      </c>
      <c r="N459" s="196">
        <f t="shared" si="177"/>
        <v>200000</v>
      </c>
      <c r="O459" s="197">
        <f t="shared" si="174"/>
        <v>100</v>
      </c>
      <c r="P459" s="197">
        <f t="shared" si="172"/>
        <v>100</v>
      </c>
      <c r="Q459" s="197">
        <f t="shared" si="175"/>
        <v>100</v>
      </c>
    </row>
    <row r="460" spans="1:17" x14ac:dyDescent="0.2">
      <c r="A460" s="198"/>
      <c r="B460" s="208"/>
      <c r="C460" s="208"/>
      <c r="D460" s="208"/>
      <c r="E460" s="208"/>
      <c r="F460" s="208"/>
      <c r="G460" s="208"/>
      <c r="H460" s="209"/>
      <c r="I460" s="201"/>
      <c r="J460" s="202">
        <v>4</v>
      </c>
      <c r="K460" s="198" t="s">
        <v>297</v>
      </c>
      <c r="L460" s="203">
        <f>L461</f>
        <v>200000</v>
      </c>
      <c r="M460" s="203">
        <f t="shared" si="177"/>
        <v>200000</v>
      </c>
      <c r="N460" s="203">
        <f t="shared" si="177"/>
        <v>200000</v>
      </c>
      <c r="O460" s="204">
        <f t="shared" si="174"/>
        <v>100</v>
      </c>
      <c r="P460" s="204">
        <f t="shared" si="172"/>
        <v>100</v>
      </c>
      <c r="Q460" s="204">
        <f t="shared" si="175"/>
        <v>100</v>
      </c>
    </row>
    <row r="461" spans="1:17" x14ac:dyDescent="0.2">
      <c r="A461" s="198"/>
      <c r="B461" s="199">
        <v>1</v>
      </c>
      <c r="C461" s="199"/>
      <c r="D461" s="199"/>
      <c r="E461" s="199">
        <v>4</v>
      </c>
      <c r="F461" s="199"/>
      <c r="G461" s="199"/>
      <c r="H461" s="200"/>
      <c r="I461" s="201"/>
      <c r="J461" s="202">
        <v>42</v>
      </c>
      <c r="K461" s="198" t="s">
        <v>298</v>
      </c>
      <c r="L461" s="203">
        <f>L462</f>
        <v>200000</v>
      </c>
      <c r="M461" s="203">
        <f t="shared" si="177"/>
        <v>200000</v>
      </c>
      <c r="N461" s="203">
        <f t="shared" si="177"/>
        <v>200000</v>
      </c>
      <c r="O461" s="204">
        <f t="shared" si="174"/>
        <v>100</v>
      </c>
      <c r="P461" s="204">
        <f t="shared" si="172"/>
        <v>100</v>
      </c>
      <c r="Q461" s="204">
        <f t="shared" si="175"/>
        <v>100</v>
      </c>
    </row>
    <row r="462" spans="1:17" x14ac:dyDescent="0.2">
      <c r="A462" s="198"/>
      <c r="B462" s="199">
        <v>1</v>
      </c>
      <c r="C462" s="199"/>
      <c r="D462" s="199"/>
      <c r="E462" s="207">
        <v>4</v>
      </c>
      <c r="F462" s="199"/>
      <c r="G462" s="199"/>
      <c r="H462" s="200"/>
      <c r="I462" s="201"/>
      <c r="J462" s="202">
        <v>421</v>
      </c>
      <c r="K462" s="198" t="s">
        <v>91</v>
      </c>
      <c r="L462" s="203">
        <v>200000</v>
      </c>
      <c r="M462" s="203">
        <v>200000</v>
      </c>
      <c r="N462" s="203">
        <v>200000</v>
      </c>
      <c r="O462" s="204">
        <f t="shared" si="174"/>
        <v>100</v>
      </c>
      <c r="P462" s="204">
        <f t="shared" si="172"/>
        <v>100</v>
      </c>
      <c r="Q462" s="204">
        <f t="shared" si="175"/>
        <v>100</v>
      </c>
    </row>
    <row r="463" spans="1:17" x14ac:dyDescent="0.2">
      <c r="A463" s="182" t="s">
        <v>552</v>
      </c>
      <c r="B463" s="183">
        <v>1</v>
      </c>
      <c r="C463" s="183"/>
      <c r="D463" s="183"/>
      <c r="E463" s="183">
        <v>4</v>
      </c>
      <c r="F463" s="183"/>
      <c r="G463" s="183"/>
      <c r="H463" s="184"/>
      <c r="I463" s="185">
        <v>911</v>
      </c>
      <c r="J463" s="296" t="s">
        <v>573</v>
      </c>
      <c r="K463" s="296"/>
      <c r="L463" s="188">
        <f>L464</f>
        <v>2750000</v>
      </c>
      <c r="M463" s="188">
        <f t="shared" ref="M463:N470" si="178">M464</f>
        <v>0</v>
      </c>
      <c r="N463" s="188">
        <f t="shared" si="178"/>
        <v>0</v>
      </c>
      <c r="O463" s="189">
        <f t="shared" si="174"/>
        <v>0</v>
      </c>
      <c r="P463" s="189" t="e">
        <f t="shared" si="172"/>
        <v>#DIV/0!</v>
      </c>
      <c r="Q463" s="189">
        <f t="shared" si="175"/>
        <v>0</v>
      </c>
    </row>
    <row r="464" spans="1:17" x14ac:dyDescent="0.2">
      <c r="A464" s="190"/>
      <c r="B464" s="191"/>
      <c r="C464" s="191"/>
      <c r="D464" s="191"/>
      <c r="E464" s="191"/>
      <c r="F464" s="191"/>
      <c r="G464" s="191"/>
      <c r="H464" s="192"/>
      <c r="I464" s="193">
        <v>911</v>
      </c>
      <c r="J464" s="194" t="s">
        <v>490</v>
      </c>
      <c r="K464" s="195"/>
      <c r="L464" s="196">
        <f>L465</f>
        <v>2750000</v>
      </c>
      <c r="M464" s="196">
        <f t="shared" si="178"/>
        <v>0</v>
      </c>
      <c r="N464" s="196">
        <f t="shared" si="178"/>
        <v>0</v>
      </c>
      <c r="O464" s="197">
        <f t="shared" si="174"/>
        <v>0</v>
      </c>
      <c r="P464" s="197" t="e">
        <f t="shared" si="172"/>
        <v>#DIV/0!</v>
      </c>
      <c r="Q464" s="197">
        <f t="shared" si="175"/>
        <v>0</v>
      </c>
    </row>
    <row r="465" spans="1:17" x14ac:dyDescent="0.2">
      <c r="A465" s="198"/>
      <c r="B465" s="208"/>
      <c r="C465" s="208"/>
      <c r="D465" s="208"/>
      <c r="E465" s="208"/>
      <c r="F465" s="208"/>
      <c r="G465" s="208"/>
      <c r="H465" s="209"/>
      <c r="I465" s="201"/>
      <c r="J465" s="202">
        <v>4</v>
      </c>
      <c r="K465" s="198" t="s">
        <v>297</v>
      </c>
      <c r="L465" s="203">
        <f>L466</f>
        <v>2750000</v>
      </c>
      <c r="M465" s="203">
        <f t="shared" si="178"/>
        <v>0</v>
      </c>
      <c r="N465" s="203">
        <f t="shared" si="178"/>
        <v>0</v>
      </c>
      <c r="O465" s="204">
        <f t="shared" si="174"/>
        <v>0</v>
      </c>
      <c r="P465" s="204" t="e">
        <f t="shared" si="172"/>
        <v>#DIV/0!</v>
      </c>
      <c r="Q465" s="204">
        <f t="shared" si="175"/>
        <v>0</v>
      </c>
    </row>
    <row r="466" spans="1:17" x14ac:dyDescent="0.2">
      <c r="A466" s="198"/>
      <c r="B466" s="199">
        <v>1</v>
      </c>
      <c r="C466" s="199"/>
      <c r="D466" s="199"/>
      <c r="E466" s="199">
        <v>4</v>
      </c>
      <c r="F466" s="199"/>
      <c r="G466" s="199"/>
      <c r="H466" s="200"/>
      <c r="I466" s="201"/>
      <c r="J466" s="202">
        <v>42</v>
      </c>
      <c r="K466" s="198" t="s">
        <v>298</v>
      </c>
      <c r="L466" s="203">
        <f>L467+L468</f>
        <v>2750000</v>
      </c>
      <c r="M466" s="203">
        <f>M468</f>
        <v>0</v>
      </c>
      <c r="N466" s="203">
        <f>N468</f>
        <v>0</v>
      </c>
      <c r="O466" s="204">
        <f t="shared" si="174"/>
        <v>0</v>
      </c>
      <c r="P466" s="204" t="e">
        <f t="shared" si="172"/>
        <v>#DIV/0!</v>
      </c>
      <c r="Q466" s="204">
        <f t="shared" si="175"/>
        <v>0</v>
      </c>
    </row>
    <row r="467" spans="1:17" x14ac:dyDescent="0.2">
      <c r="A467" s="198"/>
      <c r="B467" s="199">
        <v>1</v>
      </c>
      <c r="C467" s="199"/>
      <c r="D467" s="199"/>
      <c r="E467" s="199">
        <v>4</v>
      </c>
      <c r="F467" s="199"/>
      <c r="G467" s="199"/>
      <c r="H467" s="200"/>
      <c r="I467" s="201"/>
      <c r="J467" s="202">
        <v>421</v>
      </c>
      <c r="K467" s="198" t="s">
        <v>588</v>
      </c>
      <c r="L467" s="203">
        <v>2000000</v>
      </c>
      <c r="M467" s="203">
        <v>0</v>
      </c>
      <c r="N467" s="203">
        <v>0</v>
      </c>
      <c r="O467" s="204"/>
      <c r="P467" s="204"/>
      <c r="Q467" s="204"/>
    </row>
    <row r="468" spans="1:17" x14ac:dyDescent="0.2">
      <c r="A468" s="198"/>
      <c r="B468" s="207">
        <v>1</v>
      </c>
      <c r="C468" s="199"/>
      <c r="D468" s="199"/>
      <c r="E468" s="199">
        <v>4</v>
      </c>
      <c r="F468" s="199"/>
      <c r="G468" s="199"/>
      <c r="H468" s="200"/>
      <c r="I468" s="201"/>
      <c r="J468" s="202">
        <v>422</v>
      </c>
      <c r="K468" s="198" t="s">
        <v>93</v>
      </c>
      <c r="L468" s="203">
        <v>750000</v>
      </c>
      <c r="M468" s="203">
        <v>0</v>
      </c>
      <c r="N468" s="203">
        <v>0</v>
      </c>
      <c r="O468" s="204">
        <f t="shared" si="174"/>
        <v>0</v>
      </c>
      <c r="P468" s="204" t="e">
        <f t="shared" si="172"/>
        <v>#DIV/0!</v>
      </c>
      <c r="Q468" s="204">
        <f t="shared" si="175"/>
        <v>0</v>
      </c>
    </row>
    <row r="469" spans="1:17" ht="12.75" customHeight="1" x14ac:dyDescent="0.2">
      <c r="A469" s="182" t="s">
        <v>556</v>
      </c>
      <c r="B469" s="183">
        <v>1</v>
      </c>
      <c r="C469" s="183"/>
      <c r="D469" s="183"/>
      <c r="E469" s="183">
        <v>4</v>
      </c>
      <c r="F469" s="183"/>
      <c r="G469" s="183"/>
      <c r="H469" s="184"/>
      <c r="I469" s="185">
        <v>474</v>
      </c>
      <c r="J469" s="296" t="s">
        <v>557</v>
      </c>
      <c r="K469" s="296"/>
      <c r="L469" s="188">
        <f>L470</f>
        <v>250000</v>
      </c>
      <c r="M469" s="188">
        <f t="shared" si="178"/>
        <v>0</v>
      </c>
      <c r="N469" s="188">
        <f t="shared" si="178"/>
        <v>0</v>
      </c>
      <c r="O469" s="189">
        <f t="shared" ref="O469:O473" si="179">M469/L469*100</f>
        <v>0</v>
      </c>
      <c r="P469" s="189" t="e">
        <f t="shared" ref="P469:P473" si="180">N469/M469*100</f>
        <v>#DIV/0!</v>
      </c>
      <c r="Q469" s="189">
        <f t="shared" ref="Q469:Q473" si="181">N469/L469*100</f>
        <v>0</v>
      </c>
    </row>
    <row r="470" spans="1:17" x14ac:dyDescent="0.2">
      <c r="A470" s="190"/>
      <c r="B470" s="191"/>
      <c r="C470" s="191"/>
      <c r="D470" s="191"/>
      <c r="E470" s="191"/>
      <c r="F470" s="191"/>
      <c r="G470" s="191"/>
      <c r="H470" s="192"/>
      <c r="I470" s="193">
        <v>112</v>
      </c>
      <c r="J470" s="194" t="s">
        <v>173</v>
      </c>
      <c r="K470" s="195"/>
      <c r="L470" s="196">
        <f>L471</f>
        <v>250000</v>
      </c>
      <c r="M470" s="196">
        <f t="shared" si="178"/>
        <v>0</v>
      </c>
      <c r="N470" s="196">
        <f t="shared" si="178"/>
        <v>0</v>
      </c>
      <c r="O470" s="197">
        <f t="shared" si="179"/>
        <v>0</v>
      </c>
      <c r="P470" s="197" t="e">
        <f t="shared" si="180"/>
        <v>#DIV/0!</v>
      </c>
      <c r="Q470" s="197">
        <f t="shared" si="181"/>
        <v>0</v>
      </c>
    </row>
    <row r="471" spans="1:17" x14ac:dyDescent="0.2">
      <c r="A471" s="198"/>
      <c r="B471" s="208"/>
      <c r="C471" s="208"/>
      <c r="D471" s="208"/>
      <c r="E471" s="208"/>
      <c r="F471" s="208"/>
      <c r="G471" s="208"/>
      <c r="H471" s="209"/>
      <c r="I471" s="201"/>
      <c r="J471" s="202">
        <v>4</v>
      </c>
      <c r="K471" s="198" t="s">
        <v>297</v>
      </c>
      <c r="L471" s="203">
        <f>L472</f>
        <v>250000</v>
      </c>
      <c r="M471" s="203"/>
      <c r="N471" s="203"/>
      <c r="O471" s="204">
        <f t="shared" si="179"/>
        <v>0</v>
      </c>
      <c r="P471" s="204" t="e">
        <f t="shared" si="180"/>
        <v>#DIV/0!</v>
      </c>
      <c r="Q471" s="204">
        <f t="shared" si="181"/>
        <v>0</v>
      </c>
    </row>
    <row r="472" spans="1:17" x14ac:dyDescent="0.2">
      <c r="A472" s="198"/>
      <c r="B472" s="199">
        <v>1</v>
      </c>
      <c r="C472" s="199"/>
      <c r="D472" s="199"/>
      <c r="E472" s="199">
        <v>4</v>
      </c>
      <c r="F472" s="199"/>
      <c r="G472" s="199"/>
      <c r="H472" s="200"/>
      <c r="I472" s="201"/>
      <c r="J472" s="202">
        <v>42</v>
      </c>
      <c r="K472" s="198" t="s">
        <v>298</v>
      </c>
      <c r="L472" s="203">
        <f>L473</f>
        <v>250000</v>
      </c>
      <c r="M472" s="203"/>
      <c r="N472" s="203"/>
      <c r="O472" s="204">
        <f t="shared" si="179"/>
        <v>0</v>
      </c>
      <c r="P472" s="204" t="e">
        <f t="shared" si="180"/>
        <v>#DIV/0!</v>
      </c>
      <c r="Q472" s="204">
        <f t="shared" si="181"/>
        <v>0</v>
      </c>
    </row>
    <row r="473" spans="1:17" x14ac:dyDescent="0.2">
      <c r="A473" s="198"/>
      <c r="B473" s="207">
        <v>1</v>
      </c>
      <c r="C473" s="199"/>
      <c r="D473" s="199"/>
      <c r="E473" s="199">
        <v>4</v>
      </c>
      <c r="F473" s="199"/>
      <c r="G473" s="199"/>
      <c r="H473" s="200"/>
      <c r="I473" s="201"/>
      <c r="J473" s="202">
        <v>426</v>
      </c>
      <c r="K473" s="198" t="s">
        <v>93</v>
      </c>
      <c r="L473" s="203">
        <v>250000</v>
      </c>
      <c r="M473" s="203"/>
      <c r="N473" s="203"/>
      <c r="O473" s="204">
        <f t="shared" si="179"/>
        <v>0</v>
      </c>
      <c r="P473" s="204" t="e">
        <f t="shared" si="180"/>
        <v>#DIV/0!</v>
      </c>
      <c r="Q473" s="204">
        <f t="shared" si="181"/>
        <v>0</v>
      </c>
    </row>
    <row r="474" spans="1:17" ht="15.75" x14ac:dyDescent="0.25">
      <c r="A474" s="177" t="s">
        <v>321</v>
      </c>
      <c r="B474" s="178">
        <v>1</v>
      </c>
      <c r="C474" s="178"/>
      <c r="D474" s="178">
        <v>3</v>
      </c>
      <c r="E474" s="178">
        <v>4</v>
      </c>
      <c r="F474" s="178" t="s">
        <v>135</v>
      </c>
      <c r="G474" s="178" t="s">
        <v>135</v>
      </c>
      <c r="H474" s="179" t="s">
        <v>135</v>
      </c>
      <c r="I474" s="177"/>
      <c r="J474" s="250" t="s">
        <v>322</v>
      </c>
      <c r="K474" s="251"/>
      <c r="L474" s="180">
        <f>L475+L482+L487+L492+L497+L504+L511+L521+L516</f>
        <v>2571000</v>
      </c>
      <c r="M474" s="180">
        <f t="shared" ref="M474:N474" si="182">M475+M482+M487+M521+M492+M504+M497</f>
        <v>1196000</v>
      </c>
      <c r="N474" s="180">
        <f t="shared" si="182"/>
        <v>1196000</v>
      </c>
      <c r="O474" s="181">
        <f t="shared" si="174"/>
        <v>46.518864255153638</v>
      </c>
      <c r="P474" s="181">
        <f t="shared" si="172"/>
        <v>100</v>
      </c>
      <c r="Q474" s="181">
        <f t="shared" si="175"/>
        <v>46.518864255153638</v>
      </c>
    </row>
    <row r="475" spans="1:17" x14ac:dyDescent="0.2">
      <c r="A475" s="182" t="s">
        <v>323</v>
      </c>
      <c r="B475" s="183"/>
      <c r="C475" s="183" t="s">
        <v>135</v>
      </c>
      <c r="D475" s="183">
        <v>3</v>
      </c>
      <c r="E475" s="183" t="s">
        <v>135</v>
      </c>
      <c r="F475" s="183" t="s">
        <v>135</v>
      </c>
      <c r="G475" s="183" t="s">
        <v>135</v>
      </c>
      <c r="H475" s="184" t="s">
        <v>135</v>
      </c>
      <c r="I475" s="185">
        <v>660</v>
      </c>
      <c r="J475" s="296" t="s">
        <v>324</v>
      </c>
      <c r="K475" s="296"/>
      <c r="L475" s="188">
        <f>L476</f>
        <v>546000</v>
      </c>
      <c r="M475" s="188">
        <f t="shared" ref="M475:N477" si="183">M476</f>
        <v>546000</v>
      </c>
      <c r="N475" s="188">
        <f t="shared" si="183"/>
        <v>546000</v>
      </c>
      <c r="O475" s="189">
        <f t="shared" si="174"/>
        <v>100</v>
      </c>
      <c r="P475" s="189">
        <f t="shared" si="172"/>
        <v>100</v>
      </c>
      <c r="Q475" s="189">
        <f t="shared" si="175"/>
        <v>100</v>
      </c>
    </row>
    <row r="476" spans="1:17" x14ac:dyDescent="0.2">
      <c r="A476" s="190"/>
      <c r="B476" s="191"/>
      <c r="C476" s="191"/>
      <c r="D476" s="191"/>
      <c r="E476" s="191"/>
      <c r="F476" s="191"/>
      <c r="G476" s="191"/>
      <c r="H476" s="192"/>
      <c r="I476" s="193">
        <v>660</v>
      </c>
      <c r="J476" s="194" t="s">
        <v>311</v>
      </c>
      <c r="K476" s="195"/>
      <c r="L476" s="196">
        <f>L477</f>
        <v>546000</v>
      </c>
      <c r="M476" s="196">
        <f t="shared" si="183"/>
        <v>546000</v>
      </c>
      <c r="N476" s="196">
        <f t="shared" si="183"/>
        <v>546000</v>
      </c>
      <c r="O476" s="197">
        <f t="shared" si="174"/>
        <v>100</v>
      </c>
      <c r="P476" s="197">
        <f t="shared" si="172"/>
        <v>100</v>
      </c>
      <c r="Q476" s="197">
        <f t="shared" si="175"/>
        <v>100</v>
      </c>
    </row>
    <row r="477" spans="1:17" x14ac:dyDescent="0.2">
      <c r="A477" s="198"/>
      <c r="B477" s="208"/>
      <c r="C477" s="208"/>
      <c r="D477" s="208"/>
      <c r="E477" s="208"/>
      <c r="F477" s="208"/>
      <c r="G477" s="208"/>
      <c r="H477" s="209"/>
      <c r="I477" s="201"/>
      <c r="J477" s="202">
        <v>3</v>
      </c>
      <c r="K477" s="198" t="s">
        <v>18</v>
      </c>
      <c r="L477" s="203">
        <f>L478</f>
        <v>546000</v>
      </c>
      <c r="M477" s="203">
        <f t="shared" si="183"/>
        <v>546000</v>
      </c>
      <c r="N477" s="203">
        <f t="shared" si="183"/>
        <v>546000</v>
      </c>
      <c r="O477" s="204">
        <f t="shared" si="174"/>
        <v>100</v>
      </c>
      <c r="P477" s="204">
        <f t="shared" si="172"/>
        <v>100</v>
      </c>
      <c r="Q477" s="204">
        <f t="shared" si="175"/>
        <v>100</v>
      </c>
    </row>
    <row r="478" spans="1:17" x14ac:dyDescent="0.2">
      <c r="A478" s="198"/>
      <c r="B478" s="199">
        <v>1</v>
      </c>
      <c r="C478" s="199"/>
      <c r="D478" s="199"/>
      <c r="E478" s="199"/>
      <c r="F478" s="199"/>
      <c r="G478" s="199"/>
      <c r="H478" s="200"/>
      <c r="I478" s="201"/>
      <c r="J478" s="202">
        <v>32</v>
      </c>
      <c r="K478" s="198" t="s">
        <v>71</v>
      </c>
      <c r="L478" s="203">
        <f>L479+L480+L481</f>
        <v>546000</v>
      </c>
      <c r="M478" s="203">
        <f t="shared" ref="M478:N478" si="184">M479+M480+M481</f>
        <v>546000</v>
      </c>
      <c r="N478" s="203">
        <f t="shared" si="184"/>
        <v>546000</v>
      </c>
      <c r="O478" s="204">
        <f t="shared" si="174"/>
        <v>100</v>
      </c>
      <c r="P478" s="204">
        <f t="shared" si="172"/>
        <v>100</v>
      </c>
      <c r="Q478" s="204">
        <f t="shared" si="175"/>
        <v>100</v>
      </c>
    </row>
    <row r="479" spans="1:17" x14ac:dyDescent="0.2">
      <c r="A479" s="198"/>
      <c r="B479" s="199">
        <v>1</v>
      </c>
      <c r="C479" s="199"/>
      <c r="D479" s="207">
        <v>3</v>
      </c>
      <c r="E479" s="199"/>
      <c r="F479" s="199"/>
      <c r="G479" s="199"/>
      <c r="H479" s="200"/>
      <c r="I479" s="201"/>
      <c r="J479" s="202">
        <v>322</v>
      </c>
      <c r="K479" s="198" t="s">
        <v>73</v>
      </c>
      <c r="L479" s="232">
        <v>174000</v>
      </c>
      <c r="M479" s="232">
        <v>174000</v>
      </c>
      <c r="N479" s="232">
        <v>174000</v>
      </c>
      <c r="O479" s="204">
        <f t="shared" si="174"/>
        <v>100</v>
      </c>
      <c r="P479" s="204">
        <f t="shared" ref="P479:P481" si="185">N479/M479*100</f>
        <v>100</v>
      </c>
      <c r="Q479" s="204">
        <f t="shared" si="175"/>
        <v>100</v>
      </c>
    </row>
    <row r="480" spans="1:17" x14ac:dyDescent="0.2">
      <c r="A480" s="198"/>
      <c r="B480" s="199">
        <v>1</v>
      </c>
      <c r="C480" s="199"/>
      <c r="D480" s="207">
        <v>3</v>
      </c>
      <c r="E480" s="199"/>
      <c r="F480" s="199"/>
      <c r="G480" s="199"/>
      <c r="H480" s="200"/>
      <c r="I480" s="201"/>
      <c r="J480" s="202">
        <v>322</v>
      </c>
      <c r="K480" s="198" t="s">
        <v>450</v>
      </c>
      <c r="L480" s="232">
        <v>72000</v>
      </c>
      <c r="M480" s="232">
        <v>72000</v>
      </c>
      <c r="N480" s="232">
        <v>72000</v>
      </c>
      <c r="O480" s="204">
        <f t="shared" si="174"/>
        <v>100</v>
      </c>
      <c r="P480" s="204">
        <f t="shared" si="185"/>
        <v>100</v>
      </c>
      <c r="Q480" s="204">
        <f t="shared" si="175"/>
        <v>100</v>
      </c>
    </row>
    <row r="481" spans="1:17" x14ac:dyDescent="0.2">
      <c r="A481" s="198"/>
      <c r="B481" s="199">
        <v>1</v>
      </c>
      <c r="C481" s="199"/>
      <c r="D481" s="207">
        <v>3</v>
      </c>
      <c r="E481" s="199"/>
      <c r="F481" s="199"/>
      <c r="G481" s="199"/>
      <c r="H481" s="200"/>
      <c r="I481" s="201"/>
      <c r="J481" s="202">
        <v>323</v>
      </c>
      <c r="K481" s="198" t="s">
        <v>74</v>
      </c>
      <c r="L481" s="232">
        <v>300000</v>
      </c>
      <c r="M481" s="232">
        <v>300000</v>
      </c>
      <c r="N481" s="232">
        <v>300000</v>
      </c>
      <c r="O481" s="204">
        <f t="shared" si="174"/>
        <v>100</v>
      </c>
      <c r="P481" s="204">
        <f t="shared" si="185"/>
        <v>100</v>
      </c>
      <c r="Q481" s="204">
        <f t="shared" si="175"/>
        <v>100</v>
      </c>
    </row>
    <row r="482" spans="1:17" x14ac:dyDescent="0.2">
      <c r="A482" s="182" t="s">
        <v>325</v>
      </c>
      <c r="B482" s="183"/>
      <c r="C482" s="183" t="s">
        <v>135</v>
      </c>
      <c r="D482" s="183">
        <v>3</v>
      </c>
      <c r="E482" s="183" t="s">
        <v>135</v>
      </c>
      <c r="F482" s="183" t="s">
        <v>135</v>
      </c>
      <c r="G482" s="183" t="s">
        <v>135</v>
      </c>
      <c r="H482" s="184" t="s">
        <v>135</v>
      </c>
      <c r="I482" s="185">
        <v>510</v>
      </c>
      <c r="J482" s="296" t="s">
        <v>326</v>
      </c>
      <c r="K482" s="296"/>
      <c r="L482" s="188">
        <f>L483</f>
        <v>500000</v>
      </c>
      <c r="M482" s="188">
        <f t="shared" ref="M482:N485" si="186">M483</f>
        <v>50000</v>
      </c>
      <c r="N482" s="188">
        <f t="shared" si="186"/>
        <v>50000</v>
      </c>
      <c r="O482" s="189">
        <f t="shared" si="174"/>
        <v>10</v>
      </c>
      <c r="P482" s="189">
        <f t="shared" ref="P482:P525" si="187">N482/M482*100</f>
        <v>100</v>
      </c>
      <c r="Q482" s="189">
        <f t="shared" si="175"/>
        <v>10</v>
      </c>
    </row>
    <row r="483" spans="1:17" x14ac:dyDescent="0.2">
      <c r="A483" s="190"/>
      <c r="B483" s="191"/>
      <c r="C483" s="191"/>
      <c r="D483" s="191"/>
      <c r="E483" s="191"/>
      <c r="F483" s="191"/>
      <c r="G483" s="191"/>
      <c r="H483" s="192"/>
      <c r="I483" s="193">
        <v>510</v>
      </c>
      <c r="J483" s="194" t="s">
        <v>208</v>
      </c>
      <c r="K483" s="195"/>
      <c r="L483" s="196">
        <f>L484</f>
        <v>500000</v>
      </c>
      <c r="M483" s="196">
        <f t="shared" si="186"/>
        <v>50000</v>
      </c>
      <c r="N483" s="196">
        <f t="shared" si="186"/>
        <v>50000</v>
      </c>
      <c r="O483" s="197">
        <f t="shared" si="174"/>
        <v>10</v>
      </c>
      <c r="P483" s="197">
        <f t="shared" si="187"/>
        <v>100</v>
      </c>
      <c r="Q483" s="197">
        <f t="shared" si="175"/>
        <v>10</v>
      </c>
    </row>
    <row r="484" spans="1:17" x14ac:dyDescent="0.2">
      <c r="A484" s="198"/>
      <c r="B484" s="208">
        <v>1</v>
      </c>
      <c r="C484" s="208"/>
      <c r="D484" s="208"/>
      <c r="E484" s="208"/>
      <c r="F484" s="208"/>
      <c r="G484" s="208"/>
      <c r="H484" s="209"/>
      <c r="I484" s="201"/>
      <c r="J484" s="202">
        <v>3</v>
      </c>
      <c r="K484" s="198" t="s">
        <v>18</v>
      </c>
      <c r="L484" s="203">
        <f>L485</f>
        <v>500000</v>
      </c>
      <c r="M484" s="203">
        <f t="shared" si="186"/>
        <v>50000</v>
      </c>
      <c r="N484" s="203">
        <f t="shared" si="186"/>
        <v>50000</v>
      </c>
      <c r="O484" s="204">
        <f t="shared" si="174"/>
        <v>10</v>
      </c>
      <c r="P484" s="204">
        <f t="shared" si="187"/>
        <v>100</v>
      </c>
      <c r="Q484" s="204">
        <f t="shared" si="175"/>
        <v>10</v>
      </c>
    </row>
    <row r="485" spans="1:17" x14ac:dyDescent="0.2">
      <c r="A485" s="198"/>
      <c r="B485" s="199">
        <v>1</v>
      </c>
      <c r="C485" s="199"/>
      <c r="D485" s="199"/>
      <c r="E485" s="199"/>
      <c r="F485" s="199"/>
      <c r="G485" s="199"/>
      <c r="H485" s="200"/>
      <c r="I485" s="201"/>
      <c r="J485" s="202">
        <v>32</v>
      </c>
      <c r="K485" s="198" t="s">
        <v>71</v>
      </c>
      <c r="L485" s="203">
        <f>L486</f>
        <v>500000</v>
      </c>
      <c r="M485" s="203">
        <f t="shared" si="186"/>
        <v>50000</v>
      </c>
      <c r="N485" s="203">
        <f t="shared" si="186"/>
        <v>50000</v>
      </c>
      <c r="O485" s="204">
        <f t="shared" si="174"/>
        <v>10</v>
      </c>
      <c r="P485" s="204">
        <f t="shared" si="187"/>
        <v>100</v>
      </c>
      <c r="Q485" s="204">
        <f t="shared" si="175"/>
        <v>10</v>
      </c>
    </row>
    <row r="486" spans="1:17" x14ac:dyDescent="0.2">
      <c r="A486" s="198"/>
      <c r="B486" s="199">
        <v>1</v>
      </c>
      <c r="C486" s="199"/>
      <c r="D486" s="207">
        <v>3</v>
      </c>
      <c r="E486" s="199"/>
      <c r="F486" s="199"/>
      <c r="G486" s="199"/>
      <c r="H486" s="200"/>
      <c r="I486" s="201"/>
      <c r="J486" s="202">
        <v>323</v>
      </c>
      <c r="K486" s="198" t="s">
        <v>74</v>
      </c>
      <c r="L486" s="232">
        <v>500000</v>
      </c>
      <c r="M486" s="232">
        <v>50000</v>
      </c>
      <c r="N486" s="232">
        <v>50000</v>
      </c>
      <c r="O486" s="204">
        <f t="shared" ref="O486:O501" si="188">M486/L486*100</f>
        <v>10</v>
      </c>
      <c r="P486" s="204">
        <f t="shared" si="187"/>
        <v>100</v>
      </c>
      <c r="Q486" s="204">
        <f t="shared" ref="Q486:Q501" si="189">N486/L486*100</f>
        <v>10</v>
      </c>
    </row>
    <row r="487" spans="1:17" ht="25.5" x14ac:dyDescent="0.2">
      <c r="A487" s="187" t="s">
        <v>327</v>
      </c>
      <c r="B487" s="187"/>
      <c r="C487" s="187"/>
      <c r="D487" s="187">
        <v>3</v>
      </c>
      <c r="E487" s="187"/>
      <c r="F487" s="187"/>
      <c r="G487" s="187"/>
      <c r="H487" s="187"/>
      <c r="I487" s="255"/>
      <c r="J487" s="256" t="s">
        <v>328</v>
      </c>
      <c r="K487" s="256" t="s">
        <v>329</v>
      </c>
      <c r="L487" s="188">
        <f>L488</f>
        <v>50000</v>
      </c>
      <c r="M487" s="188">
        <f t="shared" ref="M487:N490" si="190">M488</f>
        <v>50000</v>
      </c>
      <c r="N487" s="188">
        <f t="shared" si="190"/>
        <v>50000</v>
      </c>
      <c r="O487" s="189">
        <f t="shared" si="188"/>
        <v>100</v>
      </c>
      <c r="P487" s="189">
        <f t="shared" si="187"/>
        <v>100</v>
      </c>
      <c r="Q487" s="189">
        <f t="shared" si="189"/>
        <v>100</v>
      </c>
    </row>
    <row r="488" spans="1:17" x14ac:dyDescent="0.2">
      <c r="A488" s="195"/>
      <c r="B488" s="195"/>
      <c r="C488" s="195"/>
      <c r="D488" s="195"/>
      <c r="E488" s="195"/>
      <c r="F488" s="195"/>
      <c r="G488" s="195"/>
      <c r="H488" s="195"/>
      <c r="I488" s="257"/>
      <c r="J488" s="194" t="s">
        <v>300</v>
      </c>
      <c r="K488" s="195"/>
      <c r="L488" s="196">
        <f>L489</f>
        <v>50000</v>
      </c>
      <c r="M488" s="196">
        <f t="shared" si="190"/>
        <v>50000</v>
      </c>
      <c r="N488" s="196">
        <f t="shared" si="190"/>
        <v>50000</v>
      </c>
      <c r="O488" s="197">
        <f t="shared" si="188"/>
        <v>100</v>
      </c>
      <c r="P488" s="197">
        <f t="shared" si="187"/>
        <v>100</v>
      </c>
      <c r="Q488" s="197">
        <f t="shared" si="189"/>
        <v>100</v>
      </c>
    </row>
    <row r="489" spans="1:17" x14ac:dyDescent="0.2">
      <c r="A489" s="198"/>
      <c r="B489" s="199">
        <v>1</v>
      </c>
      <c r="C489" s="199"/>
      <c r="D489" s="199"/>
      <c r="E489" s="199"/>
      <c r="F489" s="199"/>
      <c r="G489" s="199"/>
      <c r="H489" s="200"/>
      <c r="I489" s="201"/>
      <c r="J489" s="202">
        <v>3</v>
      </c>
      <c r="K489" s="198" t="s">
        <v>18</v>
      </c>
      <c r="L489" s="203">
        <f>L490</f>
        <v>50000</v>
      </c>
      <c r="M489" s="203">
        <f t="shared" si="190"/>
        <v>50000</v>
      </c>
      <c r="N489" s="203">
        <f t="shared" si="190"/>
        <v>50000</v>
      </c>
      <c r="O489" s="204">
        <f t="shared" si="188"/>
        <v>100</v>
      </c>
      <c r="P489" s="204">
        <f t="shared" si="187"/>
        <v>100</v>
      </c>
      <c r="Q489" s="204">
        <f t="shared" si="189"/>
        <v>100</v>
      </c>
    </row>
    <row r="490" spans="1:17" x14ac:dyDescent="0.2">
      <c r="A490" s="198"/>
      <c r="B490" s="199">
        <v>1</v>
      </c>
      <c r="C490" s="199"/>
      <c r="D490" s="199"/>
      <c r="E490" s="199"/>
      <c r="F490" s="199"/>
      <c r="G490" s="199"/>
      <c r="H490" s="200"/>
      <c r="I490" s="201"/>
      <c r="J490" s="202">
        <v>32</v>
      </c>
      <c r="K490" s="198" t="s">
        <v>71</v>
      </c>
      <c r="L490" s="203">
        <f>L491</f>
        <v>50000</v>
      </c>
      <c r="M490" s="203">
        <f t="shared" si="190"/>
        <v>50000</v>
      </c>
      <c r="N490" s="203">
        <f t="shared" si="190"/>
        <v>50000</v>
      </c>
      <c r="O490" s="204">
        <f t="shared" si="188"/>
        <v>100</v>
      </c>
      <c r="P490" s="204">
        <f t="shared" si="187"/>
        <v>100</v>
      </c>
      <c r="Q490" s="204">
        <f t="shared" si="189"/>
        <v>100</v>
      </c>
    </row>
    <row r="491" spans="1:17" x14ac:dyDescent="0.2">
      <c r="A491" s="198"/>
      <c r="B491" s="199">
        <v>1</v>
      </c>
      <c r="C491" s="199"/>
      <c r="D491" s="199"/>
      <c r="E491" s="199"/>
      <c r="F491" s="199"/>
      <c r="G491" s="199"/>
      <c r="H491" s="200"/>
      <c r="I491" s="201"/>
      <c r="J491" s="202">
        <v>322</v>
      </c>
      <c r="K491" s="198" t="s">
        <v>73</v>
      </c>
      <c r="L491" s="232">
        <v>50000</v>
      </c>
      <c r="M491" s="232">
        <v>50000</v>
      </c>
      <c r="N491" s="232">
        <v>50000</v>
      </c>
      <c r="O491" s="204">
        <f t="shared" si="188"/>
        <v>100</v>
      </c>
      <c r="P491" s="204">
        <f t="shared" si="187"/>
        <v>100</v>
      </c>
      <c r="Q491" s="204">
        <f t="shared" si="189"/>
        <v>100</v>
      </c>
    </row>
    <row r="492" spans="1:17" ht="24" customHeight="1" x14ac:dyDescent="0.2">
      <c r="A492" s="182" t="s">
        <v>330</v>
      </c>
      <c r="B492" s="183"/>
      <c r="C492" s="183" t="s">
        <v>135</v>
      </c>
      <c r="D492" s="183">
        <v>3</v>
      </c>
      <c r="E492" s="183" t="s">
        <v>135</v>
      </c>
      <c r="F492" s="183" t="s">
        <v>135</v>
      </c>
      <c r="G492" s="183" t="s">
        <v>135</v>
      </c>
      <c r="H492" s="184" t="s">
        <v>135</v>
      </c>
      <c r="I492" s="185">
        <v>421</v>
      </c>
      <c r="J492" s="296" t="s">
        <v>502</v>
      </c>
      <c r="K492" s="296"/>
      <c r="L492" s="188">
        <f>L493</f>
        <v>200000</v>
      </c>
      <c r="M492" s="188">
        <f t="shared" ref="M492:N494" si="191">M493</f>
        <v>200000</v>
      </c>
      <c r="N492" s="188">
        <f t="shared" si="191"/>
        <v>200000</v>
      </c>
      <c r="O492" s="189">
        <f t="shared" si="188"/>
        <v>100</v>
      </c>
      <c r="P492" s="189">
        <f t="shared" si="187"/>
        <v>100</v>
      </c>
      <c r="Q492" s="189">
        <f t="shared" si="189"/>
        <v>100</v>
      </c>
    </row>
    <row r="493" spans="1:17" x14ac:dyDescent="0.2">
      <c r="A493" s="190"/>
      <c r="B493" s="191"/>
      <c r="C493" s="191"/>
      <c r="D493" s="191"/>
      <c r="E493" s="191"/>
      <c r="F493" s="191"/>
      <c r="G493" s="191"/>
      <c r="H493" s="192"/>
      <c r="I493" s="193">
        <v>421</v>
      </c>
      <c r="J493" s="194" t="s">
        <v>500</v>
      </c>
      <c r="K493" s="195"/>
      <c r="L493" s="196">
        <f>L494</f>
        <v>200000</v>
      </c>
      <c r="M493" s="196">
        <f t="shared" si="191"/>
        <v>200000</v>
      </c>
      <c r="N493" s="196">
        <f t="shared" si="191"/>
        <v>200000</v>
      </c>
      <c r="O493" s="197">
        <f t="shared" si="188"/>
        <v>100</v>
      </c>
      <c r="P493" s="197">
        <f t="shared" si="187"/>
        <v>100</v>
      </c>
      <c r="Q493" s="197">
        <f t="shared" si="189"/>
        <v>100</v>
      </c>
    </row>
    <row r="494" spans="1:17" x14ac:dyDescent="0.2">
      <c r="A494" s="198"/>
      <c r="B494" s="208">
        <v>1</v>
      </c>
      <c r="C494" s="208"/>
      <c r="D494" s="208"/>
      <c r="E494" s="208"/>
      <c r="F494" s="208"/>
      <c r="G494" s="208"/>
      <c r="H494" s="209"/>
      <c r="I494" s="201"/>
      <c r="J494" s="202">
        <v>3</v>
      </c>
      <c r="K494" s="198" t="s">
        <v>18</v>
      </c>
      <c r="L494" s="203">
        <f>L495</f>
        <v>200000</v>
      </c>
      <c r="M494" s="203">
        <f t="shared" si="191"/>
        <v>200000</v>
      </c>
      <c r="N494" s="203">
        <f t="shared" si="191"/>
        <v>200000</v>
      </c>
      <c r="O494" s="204">
        <f t="shared" si="188"/>
        <v>100</v>
      </c>
      <c r="P494" s="204">
        <f t="shared" si="187"/>
        <v>100</v>
      </c>
      <c r="Q494" s="204">
        <f t="shared" si="189"/>
        <v>100</v>
      </c>
    </row>
    <row r="495" spans="1:17" x14ac:dyDescent="0.2">
      <c r="A495" s="198"/>
      <c r="B495" s="199">
        <v>1</v>
      </c>
      <c r="C495" s="199"/>
      <c r="D495" s="199"/>
      <c r="E495" s="199"/>
      <c r="F495" s="199"/>
      <c r="G495" s="199"/>
      <c r="H495" s="200"/>
      <c r="I495" s="201"/>
      <c r="J495" s="202">
        <v>32</v>
      </c>
      <c r="K495" s="198" t="s">
        <v>71</v>
      </c>
      <c r="L495" s="203">
        <f>L496</f>
        <v>200000</v>
      </c>
      <c r="M495" s="203">
        <f>M496</f>
        <v>200000</v>
      </c>
      <c r="N495" s="203">
        <f>N496</f>
        <v>200000</v>
      </c>
      <c r="O495" s="204">
        <f t="shared" si="188"/>
        <v>100</v>
      </c>
      <c r="P495" s="204">
        <f t="shared" si="187"/>
        <v>100</v>
      </c>
      <c r="Q495" s="204">
        <f t="shared" si="189"/>
        <v>100</v>
      </c>
    </row>
    <row r="496" spans="1:17" x14ac:dyDescent="0.2">
      <c r="A496" s="198"/>
      <c r="B496" s="199">
        <v>1</v>
      </c>
      <c r="C496" s="199"/>
      <c r="D496" s="207">
        <v>3</v>
      </c>
      <c r="E496" s="199"/>
      <c r="F496" s="199"/>
      <c r="G496" s="199"/>
      <c r="H496" s="200"/>
      <c r="I496" s="201"/>
      <c r="J496" s="202">
        <v>323</v>
      </c>
      <c r="K496" s="198" t="s">
        <v>74</v>
      </c>
      <c r="L496" s="232">
        <v>200000</v>
      </c>
      <c r="M496" s="232">
        <v>200000</v>
      </c>
      <c r="N496" s="232">
        <v>200000</v>
      </c>
      <c r="O496" s="204">
        <f t="shared" si="188"/>
        <v>100</v>
      </c>
      <c r="P496" s="204">
        <f t="shared" si="187"/>
        <v>100</v>
      </c>
      <c r="Q496" s="204">
        <f t="shared" si="189"/>
        <v>100</v>
      </c>
    </row>
    <row r="497" spans="1:17" ht="12.75" customHeight="1" x14ac:dyDescent="0.2">
      <c r="A497" s="182" t="s">
        <v>501</v>
      </c>
      <c r="B497" s="183"/>
      <c r="C497" s="183" t="s">
        <v>135</v>
      </c>
      <c r="D497" s="183">
        <v>3</v>
      </c>
      <c r="E497" s="183" t="s">
        <v>135</v>
      </c>
      <c r="F497" s="183" t="s">
        <v>135</v>
      </c>
      <c r="G497" s="183" t="s">
        <v>135</v>
      </c>
      <c r="H497" s="184" t="s">
        <v>135</v>
      </c>
      <c r="I497" s="185">
        <v>421</v>
      </c>
      <c r="J497" s="296" t="s">
        <v>540</v>
      </c>
      <c r="K497" s="296"/>
      <c r="L497" s="188">
        <f>L498</f>
        <v>400000</v>
      </c>
      <c r="M497" s="188">
        <f t="shared" ref="M497:N499" si="192">M498</f>
        <v>200000</v>
      </c>
      <c r="N497" s="188">
        <f t="shared" si="192"/>
        <v>200000</v>
      </c>
      <c r="O497" s="189">
        <f t="shared" si="188"/>
        <v>50</v>
      </c>
      <c r="P497" s="189">
        <f t="shared" ref="P497:P500" si="193">N497/M497*100</f>
        <v>100</v>
      </c>
      <c r="Q497" s="189">
        <f t="shared" si="189"/>
        <v>50</v>
      </c>
    </row>
    <row r="498" spans="1:17" x14ac:dyDescent="0.2">
      <c r="A498" s="190"/>
      <c r="B498" s="191"/>
      <c r="C498" s="191"/>
      <c r="D498" s="191"/>
      <c r="E498" s="191"/>
      <c r="F498" s="191"/>
      <c r="G498" s="191"/>
      <c r="H498" s="192"/>
      <c r="I498" s="193">
        <v>421</v>
      </c>
      <c r="J498" s="194" t="s">
        <v>500</v>
      </c>
      <c r="K498" s="195"/>
      <c r="L498" s="196">
        <f>L499</f>
        <v>400000</v>
      </c>
      <c r="M498" s="196">
        <f t="shared" si="192"/>
        <v>200000</v>
      </c>
      <c r="N498" s="196">
        <f t="shared" si="192"/>
        <v>200000</v>
      </c>
      <c r="O498" s="197">
        <f t="shared" si="188"/>
        <v>50</v>
      </c>
      <c r="P498" s="197">
        <f t="shared" si="193"/>
        <v>100</v>
      </c>
      <c r="Q498" s="197">
        <f t="shared" si="189"/>
        <v>50</v>
      </c>
    </row>
    <row r="499" spans="1:17" x14ac:dyDescent="0.2">
      <c r="A499" s="198"/>
      <c r="B499" s="208">
        <v>1</v>
      </c>
      <c r="C499" s="208"/>
      <c r="D499" s="208"/>
      <c r="E499" s="208"/>
      <c r="F499" s="208"/>
      <c r="G499" s="208"/>
      <c r="H499" s="209"/>
      <c r="I499" s="201"/>
      <c r="J499" s="202">
        <v>3</v>
      </c>
      <c r="K499" s="198" t="s">
        <v>18</v>
      </c>
      <c r="L499" s="203">
        <f>L500</f>
        <v>400000</v>
      </c>
      <c r="M499" s="203">
        <f t="shared" si="192"/>
        <v>200000</v>
      </c>
      <c r="N499" s="203">
        <f t="shared" si="192"/>
        <v>200000</v>
      </c>
      <c r="O499" s="204">
        <f t="shared" si="188"/>
        <v>50</v>
      </c>
      <c r="P499" s="204">
        <f t="shared" si="193"/>
        <v>100</v>
      </c>
      <c r="Q499" s="204">
        <f t="shared" si="189"/>
        <v>50</v>
      </c>
    </row>
    <row r="500" spans="1:17" x14ac:dyDescent="0.2">
      <c r="A500" s="198"/>
      <c r="B500" s="199">
        <v>1</v>
      </c>
      <c r="C500" s="199"/>
      <c r="D500" s="199"/>
      <c r="E500" s="199"/>
      <c r="F500" s="199"/>
      <c r="G500" s="199"/>
      <c r="H500" s="200"/>
      <c r="I500" s="201"/>
      <c r="J500" s="202">
        <v>32</v>
      </c>
      <c r="K500" s="198" t="s">
        <v>71</v>
      </c>
      <c r="L500" s="203">
        <f>L501+L502+L503</f>
        <v>400000</v>
      </c>
      <c r="M500" s="203">
        <v>200000</v>
      </c>
      <c r="N500" s="203">
        <v>200000</v>
      </c>
      <c r="O500" s="204">
        <f t="shared" si="188"/>
        <v>50</v>
      </c>
      <c r="P500" s="204">
        <f t="shared" si="193"/>
        <v>100</v>
      </c>
      <c r="Q500" s="204">
        <f t="shared" si="189"/>
        <v>50</v>
      </c>
    </row>
    <row r="501" spans="1:17" x14ac:dyDescent="0.2">
      <c r="A501" s="198"/>
      <c r="B501" s="199">
        <v>1</v>
      </c>
      <c r="C501" s="199"/>
      <c r="D501" s="207">
        <v>3</v>
      </c>
      <c r="E501" s="199"/>
      <c r="F501" s="199"/>
      <c r="G501" s="199"/>
      <c r="H501" s="200"/>
      <c r="I501" s="201"/>
      <c r="J501" s="202">
        <v>323</v>
      </c>
      <c r="K501" s="198" t="s">
        <v>541</v>
      </c>
      <c r="L501" s="232">
        <v>150000</v>
      </c>
      <c r="M501" s="232"/>
      <c r="N501" s="232"/>
      <c r="O501" s="204">
        <f t="shared" si="188"/>
        <v>0</v>
      </c>
      <c r="P501" s="204"/>
      <c r="Q501" s="204">
        <f t="shared" si="189"/>
        <v>0</v>
      </c>
    </row>
    <row r="502" spans="1:17" x14ac:dyDescent="0.2">
      <c r="A502" s="198"/>
      <c r="B502" s="199">
        <v>1</v>
      </c>
      <c r="C502" s="199"/>
      <c r="D502" s="207">
        <v>3</v>
      </c>
      <c r="E502" s="199"/>
      <c r="F502" s="199"/>
      <c r="G502" s="199"/>
      <c r="H502" s="200"/>
      <c r="I502" s="201"/>
      <c r="J502" s="202">
        <v>323</v>
      </c>
      <c r="K502" s="198" t="s">
        <v>542</v>
      </c>
      <c r="L502" s="232">
        <v>150000</v>
      </c>
      <c r="M502" s="232"/>
      <c r="N502" s="232"/>
      <c r="O502" s="204"/>
      <c r="P502" s="204"/>
      <c r="Q502" s="204"/>
    </row>
    <row r="503" spans="1:17" x14ac:dyDescent="0.2">
      <c r="A503" s="198"/>
      <c r="B503" s="199">
        <v>1</v>
      </c>
      <c r="C503" s="199"/>
      <c r="D503" s="207">
        <v>3</v>
      </c>
      <c r="E503" s="199"/>
      <c r="F503" s="199"/>
      <c r="G503" s="199"/>
      <c r="H503" s="200"/>
      <c r="I503" s="201"/>
      <c r="J503" s="202">
        <v>323</v>
      </c>
      <c r="K503" s="198" t="s">
        <v>543</v>
      </c>
      <c r="L503" s="232">
        <v>100000</v>
      </c>
      <c r="M503" s="232"/>
      <c r="N503" s="232"/>
      <c r="O503" s="204"/>
      <c r="P503" s="204"/>
      <c r="Q503" s="204"/>
    </row>
    <row r="504" spans="1:17" ht="12.75" customHeight="1" x14ac:dyDescent="0.2">
      <c r="A504" s="182" t="s">
        <v>527</v>
      </c>
      <c r="B504" s="183"/>
      <c r="C504" s="183" t="s">
        <v>135</v>
      </c>
      <c r="D504" s="183">
        <v>3</v>
      </c>
      <c r="E504" s="183" t="s">
        <v>135</v>
      </c>
      <c r="F504" s="183" t="s">
        <v>135</v>
      </c>
      <c r="G504" s="183" t="s">
        <v>135</v>
      </c>
      <c r="H504" s="184" t="s">
        <v>135</v>
      </c>
      <c r="I504" s="185">
        <v>421</v>
      </c>
      <c r="J504" s="296" t="s">
        <v>528</v>
      </c>
      <c r="K504" s="296"/>
      <c r="L504" s="188">
        <f>L505</f>
        <v>200000</v>
      </c>
      <c r="M504" s="188">
        <f t="shared" ref="M504:N506" si="194">M505</f>
        <v>0</v>
      </c>
      <c r="N504" s="188">
        <f t="shared" si="194"/>
        <v>0</v>
      </c>
      <c r="O504" s="189">
        <f>M504/L504*100</f>
        <v>0</v>
      </c>
      <c r="P504" s="189"/>
      <c r="Q504" s="189">
        <f t="shared" ref="Q504:Q525" si="195">N504/L504*100</f>
        <v>0</v>
      </c>
    </row>
    <row r="505" spans="1:17" x14ac:dyDescent="0.2">
      <c r="A505" s="190"/>
      <c r="B505" s="191"/>
      <c r="C505" s="191"/>
      <c r="D505" s="191"/>
      <c r="E505" s="191"/>
      <c r="F505" s="191"/>
      <c r="G505" s="191"/>
      <c r="H505" s="192"/>
      <c r="I505" s="193">
        <v>421</v>
      </c>
      <c r="J505" s="194" t="s">
        <v>545</v>
      </c>
      <c r="K505" s="195"/>
      <c r="L505" s="196">
        <f>L506</f>
        <v>200000</v>
      </c>
      <c r="M505" s="196">
        <f t="shared" si="194"/>
        <v>0</v>
      </c>
      <c r="N505" s="196">
        <f t="shared" si="194"/>
        <v>0</v>
      </c>
      <c r="O505" s="197">
        <f>M505/L505*100</f>
        <v>0</v>
      </c>
      <c r="P505" s="197"/>
      <c r="Q505" s="197">
        <f t="shared" si="195"/>
        <v>0</v>
      </c>
    </row>
    <row r="506" spans="1:17" x14ac:dyDescent="0.2">
      <c r="A506" s="198"/>
      <c r="B506" s="208">
        <v>1</v>
      </c>
      <c r="C506" s="208"/>
      <c r="D506" s="208"/>
      <c r="E506" s="208"/>
      <c r="F506" s="208"/>
      <c r="G506" s="208"/>
      <c r="H506" s="209"/>
      <c r="I506" s="201"/>
      <c r="J506" s="202">
        <v>3</v>
      </c>
      <c r="K506" s="198" t="s">
        <v>18</v>
      </c>
      <c r="L506" s="203">
        <f>L507</f>
        <v>200000</v>
      </c>
      <c r="M506" s="203">
        <f t="shared" si="194"/>
        <v>0</v>
      </c>
      <c r="N506" s="203">
        <f t="shared" si="194"/>
        <v>0</v>
      </c>
      <c r="O506" s="204">
        <f>M506/L506*100</f>
        <v>0</v>
      </c>
      <c r="P506" s="204"/>
      <c r="Q506" s="204">
        <f t="shared" si="195"/>
        <v>0</v>
      </c>
    </row>
    <row r="507" spans="1:17" x14ac:dyDescent="0.2">
      <c r="A507" s="198"/>
      <c r="B507" s="199">
        <v>1</v>
      </c>
      <c r="C507" s="199"/>
      <c r="D507" s="199"/>
      <c r="E507" s="199"/>
      <c r="F507" s="199"/>
      <c r="G507" s="199"/>
      <c r="H507" s="200"/>
      <c r="I507" s="201"/>
      <c r="J507" s="202">
        <v>32</v>
      </c>
      <c r="K507" s="198" t="s">
        <v>71</v>
      </c>
      <c r="L507" s="203">
        <f>L508</f>
        <v>200000</v>
      </c>
      <c r="M507" s="203">
        <f>M508</f>
        <v>0</v>
      </c>
      <c r="N507" s="203">
        <f>N508</f>
        <v>0</v>
      </c>
      <c r="O507" s="204">
        <f>M507/L507*100</f>
        <v>0</v>
      </c>
      <c r="P507" s="204"/>
      <c r="Q507" s="204">
        <f t="shared" si="195"/>
        <v>0</v>
      </c>
    </row>
    <row r="508" spans="1:17" x14ac:dyDescent="0.2">
      <c r="A508" s="198"/>
      <c r="B508" s="199">
        <v>1</v>
      </c>
      <c r="C508" s="199"/>
      <c r="D508" s="207"/>
      <c r="E508" s="199"/>
      <c r="F508" s="199"/>
      <c r="G508" s="199"/>
      <c r="H508" s="200"/>
      <c r="I508" s="201"/>
      <c r="J508" s="202">
        <v>323</v>
      </c>
      <c r="K508" s="198" t="s">
        <v>74</v>
      </c>
      <c r="L508" s="232">
        <v>200000</v>
      </c>
      <c r="M508" s="232">
        <v>0</v>
      </c>
      <c r="N508" s="232">
        <v>0</v>
      </c>
      <c r="O508" s="204">
        <v>0</v>
      </c>
      <c r="P508" s="204"/>
      <c r="Q508" s="204">
        <f t="shared" si="195"/>
        <v>0</v>
      </c>
    </row>
    <row r="509" spans="1:17" ht="17.25" customHeight="1" x14ac:dyDescent="0.2">
      <c r="A509" s="198"/>
      <c r="B509" s="199">
        <v>1</v>
      </c>
      <c r="C509" s="199"/>
      <c r="D509" s="207"/>
      <c r="E509" s="199"/>
      <c r="F509" s="199"/>
      <c r="G509" s="199"/>
      <c r="H509" s="200"/>
      <c r="I509" s="201"/>
      <c r="J509" s="202">
        <v>3232</v>
      </c>
      <c r="K509" s="198" t="s">
        <v>203</v>
      </c>
      <c r="L509" s="232">
        <v>100000</v>
      </c>
      <c r="M509" s="232">
        <v>0</v>
      </c>
      <c r="N509" s="232">
        <v>0</v>
      </c>
      <c r="O509" s="204">
        <v>0</v>
      </c>
      <c r="P509" s="204"/>
      <c r="Q509" s="204">
        <f t="shared" si="195"/>
        <v>0</v>
      </c>
    </row>
    <row r="510" spans="1:17" x14ac:dyDescent="0.2">
      <c r="A510" s="198"/>
      <c r="B510" s="199">
        <v>1</v>
      </c>
      <c r="C510" s="199"/>
      <c r="D510" s="207"/>
      <c r="E510" s="199"/>
      <c r="F510" s="199"/>
      <c r="G510" s="199"/>
      <c r="H510" s="200"/>
      <c r="I510" s="201"/>
      <c r="J510" s="202">
        <v>4221</v>
      </c>
      <c r="K510" s="198" t="s">
        <v>529</v>
      </c>
      <c r="L510" s="232">
        <v>100000</v>
      </c>
      <c r="M510" s="232">
        <v>0</v>
      </c>
      <c r="N510" s="232">
        <v>0</v>
      </c>
      <c r="O510" s="204">
        <v>0</v>
      </c>
      <c r="P510" s="204"/>
      <c r="Q510" s="204">
        <f t="shared" si="195"/>
        <v>0</v>
      </c>
    </row>
    <row r="511" spans="1:17" ht="12.75" customHeight="1" x14ac:dyDescent="0.2">
      <c r="A511" s="182" t="s">
        <v>539</v>
      </c>
      <c r="B511" s="183"/>
      <c r="C511" s="183" t="s">
        <v>135</v>
      </c>
      <c r="D511" s="183">
        <v>3</v>
      </c>
      <c r="E511" s="183" t="s">
        <v>135</v>
      </c>
      <c r="F511" s="183" t="s">
        <v>135</v>
      </c>
      <c r="G511" s="183" t="s">
        <v>135</v>
      </c>
      <c r="H511" s="184" t="s">
        <v>135</v>
      </c>
      <c r="I511" s="185">
        <v>421</v>
      </c>
      <c r="J511" s="296" t="s">
        <v>560</v>
      </c>
      <c r="K511" s="296"/>
      <c r="L511" s="188">
        <f>L512</f>
        <v>300000</v>
      </c>
      <c r="M511" s="188">
        <f t="shared" ref="M511:N511" si="196">M512</f>
        <v>0</v>
      </c>
      <c r="N511" s="188">
        <f t="shared" si="196"/>
        <v>0</v>
      </c>
      <c r="O511" s="189">
        <f t="shared" ref="O511:O525" si="197">M511/L511*100</f>
        <v>0</v>
      </c>
      <c r="P511" s="189" t="e">
        <f t="shared" ref="P511:P515" si="198">N511/M511*100</f>
        <v>#DIV/0!</v>
      </c>
      <c r="Q511" s="189">
        <f t="shared" ref="Q511:Q515" si="199">N511/L511*100</f>
        <v>0</v>
      </c>
    </row>
    <row r="512" spans="1:17" x14ac:dyDescent="0.2">
      <c r="A512" s="190"/>
      <c r="B512" s="191"/>
      <c r="C512" s="191"/>
      <c r="D512" s="191"/>
      <c r="E512" s="191"/>
      <c r="F512" s="191"/>
      <c r="G512" s="191"/>
      <c r="H512" s="192"/>
      <c r="I512" s="193">
        <v>112</v>
      </c>
      <c r="J512" s="194" t="s">
        <v>173</v>
      </c>
      <c r="K512" s="195"/>
      <c r="L512" s="196">
        <f>L513</f>
        <v>300000</v>
      </c>
      <c r="M512" s="196"/>
      <c r="N512" s="196"/>
      <c r="O512" s="197">
        <f t="shared" si="197"/>
        <v>0</v>
      </c>
      <c r="P512" s="197" t="e">
        <f t="shared" si="198"/>
        <v>#DIV/0!</v>
      </c>
      <c r="Q512" s="197">
        <f t="shared" si="199"/>
        <v>0</v>
      </c>
    </row>
    <row r="513" spans="1:17" x14ac:dyDescent="0.2">
      <c r="A513" s="198"/>
      <c r="B513" s="208">
        <v>1</v>
      </c>
      <c r="C513" s="208"/>
      <c r="D513" s="208"/>
      <c r="E513" s="208"/>
      <c r="F513" s="208"/>
      <c r="G513" s="208"/>
      <c r="H513" s="209"/>
      <c r="I513" s="201"/>
      <c r="J513" s="202">
        <v>4</v>
      </c>
      <c r="K513" s="198" t="s">
        <v>18</v>
      </c>
      <c r="L513" s="203">
        <f>L514</f>
        <v>300000</v>
      </c>
      <c r="M513" s="203"/>
      <c r="N513" s="203"/>
      <c r="O513" s="204">
        <f t="shared" si="197"/>
        <v>0</v>
      </c>
      <c r="P513" s="204" t="e">
        <f t="shared" si="198"/>
        <v>#DIV/0!</v>
      </c>
      <c r="Q513" s="204">
        <f t="shared" si="199"/>
        <v>0</v>
      </c>
    </row>
    <row r="514" spans="1:17" x14ac:dyDescent="0.2">
      <c r="A514" s="198"/>
      <c r="B514" s="199">
        <v>1</v>
      </c>
      <c r="C514" s="199"/>
      <c r="D514" s="199"/>
      <c r="E514" s="199"/>
      <c r="F514" s="199"/>
      <c r="G514" s="199"/>
      <c r="H514" s="200"/>
      <c r="I514" s="201"/>
      <c r="J514" s="202">
        <v>42</v>
      </c>
      <c r="K514" s="198" t="s">
        <v>71</v>
      </c>
      <c r="L514" s="203">
        <f>L515</f>
        <v>300000</v>
      </c>
      <c r="M514" s="203"/>
      <c r="N514" s="203"/>
      <c r="O514" s="204">
        <f t="shared" si="197"/>
        <v>0</v>
      </c>
      <c r="P514" s="204" t="e">
        <f t="shared" si="198"/>
        <v>#DIV/0!</v>
      </c>
      <c r="Q514" s="204">
        <f t="shared" si="199"/>
        <v>0</v>
      </c>
    </row>
    <row r="515" spans="1:17" x14ac:dyDescent="0.2">
      <c r="A515" s="198"/>
      <c r="B515" s="199">
        <v>1</v>
      </c>
      <c r="C515" s="199"/>
      <c r="D515" s="207">
        <v>3</v>
      </c>
      <c r="E515" s="199"/>
      <c r="F515" s="199"/>
      <c r="G515" s="199"/>
      <c r="H515" s="200"/>
      <c r="I515" s="201"/>
      <c r="J515" s="202">
        <v>423</v>
      </c>
      <c r="K515" s="198" t="s">
        <v>559</v>
      </c>
      <c r="L515" s="232">
        <v>300000</v>
      </c>
      <c r="M515" s="232"/>
      <c r="N515" s="232"/>
      <c r="O515" s="204">
        <f t="shared" si="197"/>
        <v>0</v>
      </c>
      <c r="P515" s="204" t="e">
        <f t="shared" si="198"/>
        <v>#DIV/0!</v>
      </c>
      <c r="Q515" s="204">
        <f t="shared" si="199"/>
        <v>0</v>
      </c>
    </row>
    <row r="516" spans="1:17" ht="12.75" customHeight="1" x14ac:dyDescent="0.2">
      <c r="A516" s="182" t="s">
        <v>558</v>
      </c>
      <c r="B516" s="183"/>
      <c r="C516" s="183" t="s">
        <v>135</v>
      </c>
      <c r="D516" s="183">
        <v>3</v>
      </c>
      <c r="E516" s="183" t="s">
        <v>135</v>
      </c>
      <c r="F516" s="183" t="s">
        <v>135</v>
      </c>
      <c r="G516" s="183" t="s">
        <v>135</v>
      </c>
      <c r="H516" s="184" t="s">
        <v>135</v>
      </c>
      <c r="I516" s="185">
        <v>510</v>
      </c>
      <c r="J516" s="296" t="s">
        <v>566</v>
      </c>
      <c r="K516" s="296"/>
      <c r="L516" s="188">
        <f>L517</f>
        <v>225000</v>
      </c>
      <c r="M516" s="188">
        <f t="shared" ref="M516:N516" si="200">M517</f>
        <v>0</v>
      </c>
      <c r="N516" s="188">
        <f t="shared" si="200"/>
        <v>0</v>
      </c>
      <c r="O516" s="189">
        <f t="shared" ref="O516:O517" si="201">M516/L516*100</f>
        <v>0</v>
      </c>
      <c r="P516" s="189" t="e">
        <f t="shared" ref="P516:P517" si="202">N516/M516*100</f>
        <v>#DIV/0!</v>
      </c>
      <c r="Q516" s="189">
        <f t="shared" ref="Q516:Q517" si="203">N516/L516*100</f>
        <v>0</v>
      </c>
    </row>
    <row r="517" spans="1:17" x14ac:dyDescent="0.2">
      <c r="A517" s="190"/>
      <c r="B517" s="191"/>
      <c r="C517" s="191"/>
      <c r="D517" s="191"/>
      <c r="E517" s="191"/>
      <c r="F517" s="191"/>
      <c r="G517" s="191"/>
      <c r="H517" s="192"/>
      <c r="I517" s="193">
        <v>510</v>
      </c>
      <c r="J517" s="194" t="s">
        <v>208</v>
      </c>
      <c r="K517" s="195"/>
      <c r="L517" s="196">
        <f>L518</f>
        <v>225000</v>
      </c>
      <c r="M517" s="196">
        <v>0</v>
      </c>
      <c r="N517" s="196">
        <v>0</v>
      </c>
      <c r="O517" s="197">
        <f t="shared" si="201"/>
        <v>0</v>
      </c>
      <c r="P517" s="197" t="e">
        <f t="shared" si="202"/>
        <v>#DIV/0!</v>
      </c>
      <c r="Q517" s="197">
        <f t="shared" si="203"/>
        <v>0</v>
      </c>
    </row>
    <row r="518" spans="1:17" x14ac:dyDescent="0.2">
      <c r="A518" s="198"/>
      <c r="B518" s="208">
        <v>1</v>
      </c>
      <c r="C518" s="208"/>
      <c r="D518" s="208"/>
      <c r="E518" s="208"/>
      <c r="F518" s="208"/>
      <c r="G518" s="208"/>
      <c r="H518" s="209"/>
      <c r="I518" s="201"/>
      <c r="J518" s="202">
        <v>4</v>
      </c>
      <c r="K518" s="198" t="s">
        <v>18</v>
      </c>
      <c r="L518" s="232">
        <v>225000</v>
      </c>
      <c r="M518" s="232"/>
      <c r="N518" s="232"/>
      <c r="O518" s="204"/>
      <c r="P518" s="204"/>
      <c r="Q518" s="204"/>
    </row>
    <row r="519" spans="1:17" x14ac:dyDescent="0.2">
      <c r="A519" s="198"/>
      <c r="B519" s="199">
        <v>1</v>
      </c>
      <c r="C519" s="199"/>
      <c r="D519" s="199"/>
      <c r="E519" s="199"/>
      <c r="F519" s="199"/>
      <c r="G519" s="199"/>
      <c r="H519" s="200"/>
      <c r="I519" s="201"/>
      <c r="J519" s="202">
        <v>42</v>
      </c>
      <c r="K519" s="198" t="s">
        <v>71</v>
      </c>
      <c r="L519" s="232">
        <v>225000</v>
      </c>
      <c r="M519" s="232"/>
      <c r="N519" s="232"/>
      <c r="O519" s="204"/>
      <c r="P519" s="204"/>
      <c r="Q519" s="204"/>
    </row>
    <row r="520" spans="1:17" x14ac:dyDescent="0.2">
      <c r="A520" s="198"/>
      <c r="B520" s="199">
        <v>1</v>
      </c>
      <c r="C520" s="199"/>
      <c r="D520" s="207">
        <v>3</v>
      </c>
      <c r="E520" s="199"/>
      <c r="F520" s="199"/>
      <c r="G520" s="199"/>
      <c r="H520" s="200"/>
      <c r="I520" s="201"/>
      <c r="J520" s="202">
        <v>422</v>
      </c>
      <c r="K520" s="198" t="s">
        <v>74</v>
      </c>
      <c r="L520" s="232">
        <v>225000</v>
      </c>
      <c r="M520" s="232"/>
      <c r="N520" s="232"/>
      <c r="O520" s="204"/>
      <c r="P520" s="204"/>
      <c r="Q520" s="204"/>
    </row>
    <row r="521" spans="1:17" ht="24" customHeight="1" x14ac:dyDescent="0.2">
      <c r="A521" s="182" t="s">
        <v>565</v>
      </c>
      <c r="B521" s="183"/>
      <c r="C521" s="183" t="s">
        <v>135</v>
      </c>
      <c r="D521" s="183">
        <v>3</v>
      </c>
      <c r="E521" s="183" t="s">
        <v>135</v>
      </c>
      <c r="F521" s="183" t="s">
        <v>135</v>
      </c>
      <c r="G521" s="183" t="s">
        <v>135</v>
      </c>
      <c r="H521" s="184" t="s">
        <v>135</v>
      </c>
      <c r="I521" s="185">
        <v>421</v>
      </c>
      <c r="J521" s="296" t="s">
        <v>503</v>
      </c>
      <c r="K521" s="296"/>
      <c r="L521" s="188">
        <f>L522</f>
        <v>150000</v>
      </c>
      <c r="M521" s="188">
        <f t="shared" ref="M521:N523" si="204">M522</f>
        <v>150000</v>
      </c>
      <c r="N521" s="188">
        <f t="shared" si="204"/>
        <v>150000</v>
      </c>
      <c r="O521" s="189">
        <f t="shared" si="197"/>
        <v>100</v>
      </c>
      <c r="P521" s="189">
        <f t="shared" si="187"/>
        <v>100</v>
      </c>
      <c r="Q521" s="189">
        <f t="shared" si="195"/>
        <v>100</v>
      </c>
    </row>
    <row r="522" spans="1:17" x14ac:dyDescent="0.2">
      <c r="A522" s="190"/>
      <c r="B522" s="191"/>
      <c r="C522" s="191"/>
      <c r="D522" s="191"/>
      <c r="E522" s="191"/>
      <c r="F522" s="191"/>
      <c r="G522" s="191"/>
      <c r="H522" s="192"/>
      <c r="I522" s="193">
        <v>421</v>
      </c>
      <c r="J522" s="194" t="s">
        <v>500</v>
      </c>
      <c r="K522" s="195"/>
      <c r="L522" s="196">
        <f>L523</f>
        <v>150000</v>
      </c>
      <c r="M522" s="196">
        <f t="shared" si="204"/>
        <v>150000</v>
      </c>
      <c r="N522" s="196">
        <f t="shared" si="204"/>
        <v>150000</v>
      </c>
      <c r="O522" s="197">
        <f t="shared" si="197"/>
        <v>100</v>
      </c>
      <c r="P522" s="197">
        <f t="shared" si="187"/>
        <v>100</v>
      </c>
      <c r="Q522" s="197">
        <f t="shared" si="195"/>
        <v>100</v>
      </c>
    </row>
    <row r="523" spans="1:17" x14ac:dyDescent="0.2">
      <c r="A523" s="198"/>
      <c r="B523" s="208">
        <v>1</v>
      </c>
      <c r="C523" s="208"/>
      <c r="D523" s="208"/>
      <c r="E523" s="208"/>
      <c r="F523" s="208"/>
      <c r="G523" s="208"/>
      <c r="H523" s="209"/>
      <c r="I523" s="201"/>
      <c r="J523" s="202">
        <v>3</v>
      </c>
      <c r="K523" s="198" t="s">
        <v>18</v>
      </c>
      <c r="L523" s="203">
        <f>L524</f>
        <v>150000</v>
      </c>
      <c r="M523" s="203">
        <f t="shared" si="204"/>
        <v>150000</v>
      </c>
      <c r="N523" s="203">
        <f t="shared" si="204"/>
        <v>150000</v>
      </c>
      <c r="O523" s="204">
        <f t="shared" si="197"/>
        <v>100</v>
      </c>
      <c r="P523" s="204">
        <f t="shared" si="187"/>
        <v>100</v>
      </c>
      <c r="Q523" s="204">
        <f t="shared" si="195"/>
        <v>100</v>
      </c>
    </row>
    <row r="524" spans="1:17" x14ac:dyDescent="0.2">
      <c r="A524" s="198"/>
      <c r="B524" s="199">
        <v>1</v>
      </c>
      <c r="C524" s="199"/>
      <c r="D524" s="199"/>
      <c r="E524" s="199"/>
      <c r="F524" s="199"/>
      <c r="G524" s="199"/>
      <c r="H524" s="200"/>
      <c r="I524" s="201"/>
      <c r="J524" s="202">
        <v>32</v>
      </c>
      <c r="K524" s="198" t="s">
        <v>71</v>
      </c>
      <c r="L524" s="203">
        <f>L525</f>
        <v>150000</v>
      </c>
      <c r="M524" s="203">
        <f>M525</f>
        <v>150000</v>
      </c>
      <c r="N524" s="203">
        <f>N525</f>
        <v>150000</v>
      </c>
      <c r="O524" s="204">
        <f t="shared" si="197"/>
        <v>100</v>
      </c>
      <c r="P524" s="204">
        <f t="shared" si="187"/>
        <v>100</v>
      </c>
      <c r="Q524" s="204">
        <f t="shared" si="195"/>
        <v>100</v>
      </c>
    </row>
    <row r="525" spans="1:17" x14ac:dyDescent="0.2">
      <c r="A525" s="198"/>
      <c r="B525" s="199">
        <v>1</v>
      </c>
      <c r="C525" s="199"/>
      <c r="D525" s="207">
        <v>3</v>
      </c>
      <c r="E525" s="199"/>
      <c r="F525" s="199"/>
      <c r="G525" s="199"/>
      <c r="H525" s="200"/>
      <c r="I525" s="201"/>
      <c r="J525" s="202">
        <v>323</v>
      </c>
      <c r="K525" s="198" t="s">
        <v>74</v>
      </c>
      <c r="L525" s="232">
        <v>150000</v>
      </c>
      <c r="M525" s="232">
        <v>150000</v>
      </c>
      <c r="N525" s="232">
        <v>150000</v>
      </c>
      <c r="O525" s="204">
        <f t="shared" si="197"/>
        <v>100</v>
      </c>
      <c r="P525" s="204">
        <f t="shared" si="187"/>
        <v>100</v>
      </c>
      <c r="Q525" s="204">
        <f t="shared" si="195"/>
        <v>100</v>
      </c>
    </row>
    <row r="526" spans="1:17" x14ac:dyDescent="0.2">
      <c r="A526" s="113"/>
      <c r="B526" s="117"/>
      <c r="C526" s="117"/>
      <c r="D526" s="157"/>
      <c r="E526" s="117"/>
      <c r="F526" s="117"/>
      <c r="G526" s="117"/>
      <c r="H526" s="118"/>
      <c r="I526" s="111"/>
      <c r="J526" s="112"/>
      <c r="K526" s="113"/>
      <c r="L526" s="115"/>
      <c r="M526" s="115"/>
      <c r="N526" s="115"/>
      <c r="O526" s="114"/>
      <c r="P526" s="114"/>
      <c r="Q526" s="114"/>
    </row>
    <row r="527" spans="1:17" x14ac:dyDescent="0.2">
      <c r="A527" s="113"/>
      <c r="B527" s="117"/>
      <c r="C527" s="117"/>
      <c r="D527" s="157"/>
      <c r="E527" s="117"/>
      <c r="F527" s="117"/>
      <c r="G527" s="117"/>
      <c r="H527" s="118"/>
      <c r="I527" s="111"/>
      <c r="J527" s="112"/>
      <c r="K527" s="113"/>
      <c r="L527" s="115"/>
      <c r="M527" s="115"/>
      <c r="N527" s="115"/>
      <c r="O527" s="116"/>
      <c r="P527" s="114"/>
      <c r="Q527" s="114"/>
    </row>
    <row r="528" spans="1:17" x14ac:dyDescent="0.2">
      <c r="A528" s="113"/>
      <c r="B528" s="117"/>
      <c r="C528" s="117"/>
      <c r="D528" s="157"/>
      <c r="E528" s="117"/>
      <c r="F528" s="117"/>
      <c r="G528" s="117"/>
      <c r="H528" s="118"/>
      <c r="I528" s="111"/>
      <c r="J528" s="112"/>
      <c r="K528" s="113"/>
      <c r="L528" s="115"/>
      <c r="M528" s="115"/>
      <c r="N528" s="115"/>
      <c r="O528" s="116"/>
      <c r="P528" s="114"/>
      <c r="Q528" s="114"/>
    </row>
    <row r="529" spans="1:17" ht="15" x14ac:dyDescent="0.25">
      <c r="A529" s="9"/>
      <c r="B529" s="304"/>
      <c r="C529" s="304"/>
      <c r="D529" s="304"/>
      <c r="E529" s="304"/>
      <c r="F529" s="304"/>
      <c r="G529" s="304"/>
      <c r="H529" s="304"/>
      <c r="I529" s="304"/>
      <c r="J529" s="304"/>
      <c r="K529" s="120"/>
      <c r="L529" s="120"/>
      <c r="M529" s="1"/>
      <c r="N529" s="1"/>
      <c r="O529" s="1"/>
      <c r="P529" s="1"/>
      <c r="Q529" s="1"/>
    </row>
    <row r="530" spans="1:17" ht="15" x14ac:dyDescent="0.25">
      <c r="A530" s="9"/>
      <c r="B530" s="302"/>
      <c r="C530" s="302"/>
      <c r="D530" s="302"/>
      <c r="E530" s="302"/>
      <c r="F530" s="302"/>
      <c r="G530" s="302"/>
      <c r="H530" s="302"/>
      <c r="I530" s="302"/>
      <c r="J530" s="302"/>
      <c r="K530" s="302"/>
      <c r="L530" s="95"/>
      <c r="M530" s="1"/>
      <c r="N530" s="1"/>
      <c r="O530" s="1"/>
      <c r="P530" s="1"/>
      <c r="Q530" s="1"/>
    </row>
    <row r="531" spans="1:17" ht="15" x14ac:dyDescent="0.25">
      <c r="A531" s="9"/>
      <c r="B531" s="9"/>
      <c r="C531" s="121"/>
      <c r="D531" s="121"/>
      <c r="E531" s="121"/>
      <c r="F531" s="122"/>
      <c r="G531" s="122"/>
      <c r="H531" s="122"/>
      <c r="I531" s="123"/>
      <c r="J531" s="123"/>
      <c r="K531" s="119"/>
      <c r="L531" s="124"/>
      <c r="M531" s="1"/>
      <c r="N531" s="1"/>
      <c r="O531" s="1"/>
      <c r="P531" s="1"/>
      <c r="Q531" s="1"/>
    </row>
    <row r="532" spans="1:17" ht="15" x14ac:dyDescent="0.25">
      <c r="A532" s="9"/>
      <c r="B532" s="303"/>
      <c r="C532" s="303"/>
      <c r="D532" s="303"/>
      <c r="E532" s="303"/>
      <c r="F532" s="303"/>
      <c r="G532" s="303"/>
      <c r="H532" s="303"/>
      <c r="I532" s="303"/>
      <c r="J532" s="303"/>
      <c r="K532" s="303"/>
      <c r="L532" s="1"/>
      <c r="M532" s="1"/>
      <c r="N532" s="1"/>
      <c r="O532" s="1"/>
      <c r="P532" s="1"/>
      <c r="Q532" s="1"/>
    </row>
    <row r="533" spans="1:17" ht="15" x14ac:dyDescent="0.25">
      <c r="A533" s="9"/>
      <c r="B533" s="304"/>
      <c r="C533" s="304"/>
      <c r="D533" s="304"/>
      <c r="E533" s="304"/>
      <c r="F533" s="304"/>
      <c r="G533" s="304"/>
      <c r="H533" s="304"/>
      <c r="I533" s="304"/>
      <c r="J533" s="304"/>
      <c r="K533" s="1"/>
      <c r="L533" s="9"/>
      <c r="M533" s="9"/>
      <c r="N533" s="1"/>
      <c r="O533" s="1"/>
      <c r="P533" s="1"/>
      <c r="Q533" s="1"/>
    </row>
    <row r="534" spans="1:17" ht="15" x14ac:dyDescent="0.25">
      <c r="A534" s="9"/>
      <c r="B534" s="131"/>
      <c r="C534" s="131"/>
      <c r="D534" s="131"/>
      <c r="E534" s="131"/>
      <c r="F534" s="131"/>
      <c r="G534" s="131"/>
      <c r="H534" s="131"/>
      <c r="I534" s="131"/>
      <c r="J534" s="131"/>
      <c r="K534" s="125"/>
      <c r="L534" s="1"/>
      <c r="M534" s="1"/>
      <c r="N534" s="1"/>
      <c r="O534" s="1"/>
      <c r="P534" s="1"/>
      <c r="Q534" s="1"/>
    </row>
    <row r="535" spans="1:17" ht="15" x14ac:dyDescent="0.25">
      <c r="A535" s="9"/>
      <c r="B535" s="131"/>
      <c r="C535" s="131"/>
      <c r="D535" s="131"/>
      <c r="E535" s="131"/>
      <c r="F535" s="131"/>
      <c r="G535" s="131"/>
      <c r="H535" s="131"/>
      <c r="I535" s="131"/>
      <c r="J535" s="131"/>
      <c r="K535" s="126"/>
      <c r="L535" s="95"/>
      <c r="M535" s="1"/>
      <c r="N535" s="1"/>
      <c r="O535" s="1"/>
      <c r="P535" s="1"/>
      <c r="Q535" s="1"/>
    </row>
    <row r="536" spans="1:17" ht="15.75" x14ac:dyDescent="0.25">
      <c r="A536" s="1"/>
      <c r="B536" s="1"/>
      <c r="C536" s="95"/>
      <c r="D536" s="95"/>
      <c r="E536" s="95"/>
      <c r="F536" s="95"/>
      <c r="G536" s="95"/>
      <c r="H536" s="95"/>
      <c r="I536" s="127"/>
      <c r="J536" s="125"/>
      <c r="K536" s="128"/>
      <c r="L536" s="95"/>
      <c r="M536" s="1"/>
      <c r="N536" s="1"/>
      <c r="O536" s="1"/>
      <c r="P536" s="1"/>
      <c r="Q536" s="1"/>
    </row>
    <row r="537" spans="1:17" ht="15" x14ac:dyDescent="0.25">
      <c r="A537" s="125"/>
      <c r="B537" s="127"/>
      <c r="C537" s="127"/>
      <c r="D537" s="127"/>
      <c r="E537" s="127"/>
      <c r="F537" s="127"/>
      <c r="G537" s="127"/>
      <c r="H537" s="127"/>
      <c r="I537" s="127"/>
      <c r="J537" s="125"/>
      <c r="K537" s="129"/>
      <c r="L537" s="125"/>
      <c r="M537" s="91"/>
      <c r="N537" s="89"/>
      <c r="O537" s="89"/>
      <c r="P537" s="89"/>
      <c r="Q537" s="89"/>
    </row>
    <row r="538" spans="1:17" ht="15" x14ac:dyDescent="0.25">
      <c r="A538" s="125"/>
      <c r="B538" s="127"/>
      <c r="C538" s="127"/>
      <c r="D538" s="127"/>
      <c r="E538" s="127"/>
      <c r="F538" s="127"/>
      <c r="G538" s="127"/>
      <c r="H538" s="127"/>
      <c r="I538" s="127"/>
      <c r="J538" s="125"/>
      <c r="K538" s="125"/>
      <c r="L538" s="125"/>
      <c r="M538" s="91"/>
      <c r="N538" s="89"/>
      <c r="O538" s="89"/>
      <c r="P538" s="89"/>
      <c r="Q538" s="89"/>
    </row>
    <row r="539" spans="1:17" ht="15" x14ac:dyDescent="0.25">
      <c r="A539" s="125"/>
      <c r="B539" s="127"/>
      <c r="C539" s="127"/>
      <c r="D539" s="127"/>
      <c r="E539" s="127"/>
      <c r="F539" s="127"/>
      <c r="G539" s="127"/>
      <c r="H539" s="127"/>
      <c r="I539" s="127"/>
      <c r="J539" s="125"/>
      <c r="K539" s="125"/>
      <c r="L539" s="125"/>
      <c r="M539" s="91"/>
      <c r="N539" s="89"/>
      <c r="O539" s="89"/>
      <c r="P539" s="89"/>
      <c r="Q539" s="89"/>
    </row>
    <row r="540" spans="1:17" ht="15" x14ac:dyDescent="0.25">
      <c r="A540" s="125"/>
      <c r="B540" s="127"/>
      <c r="C540" s="127"/>
      <c r="D540" s="127"/>
      <c r="E540" s="127"/>
      <c r="F540" s="127"/>
      <c r="G540" s="127"/>
      <c r="H540" s="127"/>
      <c r="I540" s="127"/>
      <c r="J540" s="125"/>
      <c r="K540" s="125"/>
      <c r="L540" s="125"/>
      <c r="M540" s="91"/>
      <c r="N540" s="89"/>
      <c r="O540" s="89"/>
      <c r="P540" s="89"/>
      <c r="Q540" s="89"/>
    </row>
    <row r="541" spans="1:17" ht="15" x14ac:dyDescent="0.25">
      <c r="A541" s="125"/>
      <c r="B541" s="127"/>
      <c r="C541" s="127"/>
      <c r="D541" s="127"/>
      <c r="E541" s="127"/>
      <c r="F541" s="127"/>
      <c r="G541" s="127"/>
      <c r="H541" s="127"/>
      <c r="I541" s="127"/>
      <c r="J541" s="125"/>
      <c r="K541" s="125"/>
      <c r="L541" s="125"/>
      <c r="M541" s="91"/>
      <c r="N541" s="89"/>
      <c r="O541" s="89"/>
      <c r="P541" s="89"/>
      <c r="Q541" s="89"/>
    </row>
    <row r="542" spans="1:17" ht="15" x14ac:dyDescent="0.25">
      <c r="A542" s="125"/>
      <c r="B542" s="127"/>
      <c r="C542" s="127"/>
      <c r="D542" s="127"/>
      <c r="E542" s="127"/>
      <c r="F542" s="127"/>
      <c r="G542" s="127"/>
      <c r="H542" s="127"/>
      <c r="I542" s="127"/>
      <c r="J542" s="125"/>
      <c r="K542" s="125"/>
      <c r="L542" s="125"/>
      <c r="M542" s="91"/>
      <c r="N542" s="89"/>
      <c r="O542" s="89"/>
      <c r="P542" s="89"/>
      <c r="Q542" s="89"/>
    </row>
    <row r="543" spans="1:17" ht="15" x14ac:dyDescent="0.25">
      <c r="A543" s="125"/>
      <c r="B543" s="127"/>
      <c r="C543" s="127"/>
      <c r="D543" s="127"/>
      <c r="E543" s="127"/>
      <c r="F543" s="127"/>
      <c r="G543" s="127"/>
      <c r="H543" s="127"/>
      <c r="I543" s="127"/>
      <c r="J543" s="125"/>
      <c r="K543" s="125"/>
      <c r="L543" s="125"/>
      <c r="M543" s="91"/>
      <c r="N543" s="89"/>
      <c r="O543" s="89"/>
      <c r="P543" s="89"/>
      <c r="Q543" s="89"/>
    </row>
    <row r="544" spans="1:17" x14ac:dyDescent="0.2">
      <c r="A544" s="89"/>
      <c r="B544" s="90"/>
      <c r="C544" s="90"/>
      <c r="D544" s="90"/>
      <c r="E544" s="90"/>
      <c r="F544" s="90"/>
      <c r="G544" s="90"/>
      <c r="H544" s="90"/>
      <c r="I544" s="90"/>
      <c r="J544" s="89"/>
      <c r="K544" s="89"/>
      <c r="L544" s="89"/>
      <c r="M544" s="91"/>
      <c r="N544" s="89"/>
      <c r="O544" s="89"/>
      <c r="P544" s="89"/>
      <c r="Q544" s="89"/>
    </row>
    <row r="545" spans="1:17" x14ac:dyDescent="0.2">
      <c r="A545" s="89"/>
      <c r="B545" s="90"/>
      <c r="C545" s="90"/>
      <c r="D545" s="90"/>
      <c r="E545" s="90"/>
      <c r="F545" s="90"/>
      <c r="G545" s="90"/>
      <c r="H545" s="90"/>
      <c r="I545" s="90"/>
      <c r="J545" s="89"/>
      <c r="K545" s="89"/>
      <c r="L545" s="89"/>
      <c r="M545" s="91"/>
      <c r="N545" s="89"/>
      <c r="O545" s="89"/>
      <c r="P545" s="89"/>
      <c r="Q545" s="89"/>
    </row>
    <row r="546" spans="1:17" x14ac:dyDescent="0.2">
      <c r="A546" s="89"/>
      <c r="B546" s="90"/>
      <c r="C546" s="90"/>
      <c r="D546" s="90"/>
      <c r="E546" s="90"/>
      <c r="F546" s="90"/>
      <c r="G546" s="90"/>
      <c r="H546" s="90"/>
      <c r="I546" s="90"/>
      <c r="J546" s="89"/>
      <c r="K546" s="89"/>
      <c r="L546" s="89"/>
      <c r="M546" s="91"/>
      <c r="N546" s="89"/>
      <c r="O546" s="89"/>
      <c r="P546" s="89"/>
      <c r="Q546" s="89"/>
    </row>
    <row r="547" spans="1:17" x14ac:dyDescent="0.2">
      <c r="A547" s="89"/>
      <c r="B547" s="90"/>
      <c r="C547" s="90"/>
      <c r="D547" s="90"/>
      <c r="E547" s="90"/>
      <c r="F547" s="90"/>
      <c r="G547" s="90"/>
      <c r="H547" s="90"/>
      <c r="I547" s="90"/>
      <c r="J547" s="89"/>
      <c r="K547" s="89"/>
      <c r="L547" s="89"/>
      <c r="M547" s="91"/>
      <c r="N547" s="89"/>
      <c r="O547" s="89"/>
      <c r="P547" s="89"/>
      <c r="Q547" s="89"/>
    </row>
    <row r="548" spans="1:17" x14ac:dyDescent="0.2">
      <c r="A548" s="89"/>
      <c r="B548" s="90"/>
      <c r="C548" s="90"/>
      <c r="D548" s="90"/>
      <c r="E548" s="90"/>
      <c r="F548" s="90"/>
      <c r="G548" s="90"/>
      <c r="H548" s="90"/>
      <c r="I548" s="90"/>
      <c r="J548" s="89"/>
      <c r="K548" s="89"/>
      <c r="L548" s="89"/>
      <c r="M548" s="91"/>
      <c r="N548" s="89"/>
      <c r="O548" s="89"/>
      <c r="P548" s="89"/>
      <c r="Q548" s="89"/>
    </row>
  </sheetData>
  <mergeCells count="70">
    <mergeCell ref="J469:K469"/>
    <mergeCell ref="J511:K511"/>
    <mergeCell ref="B530:K530"/>
    <mergeCell ref="B532:K532"/>
    <mergeCell ref="B533:J533"/>
    <mergeCell ref="J475:K475"/>
    <mergeCell ref="J482:K482"/>
    <mergeCell ref="J521:K521"/>
    <mergeCell ref="B529:J529"/>
    <mergeCell ref="J497:K497"/>
    <mergeCell ref="J516:K516"/>
    <mergeCell ref="J463:K463"/>
    <mergeCell ref="J379:K379"/>
    <mergeCell ref="J390:K390"/>
    <mergeCell ref="J396:K396"/>
    <mergeCell ref="J413:K413"/>
    <mergeCell ref="J418:K418"/>
    <mergeCell ref="J423:K423"/>
    <mergeCell ref="J428:K428"/>
    <mergeCell ref="J433:K433"/>
    <mergeCell ref="J438:K438"/>
    <mergeCell ref="J443:K443"/>
    <mergeCell ref="J458:K458"/>
    <mergeCell ref="J408:K408"/>
    <mergeCell ref="J369:K369"/>
    <mergeCell ref="J176:K176"/>
    <mergeCell ref="J185:K185"/>
    <mergeCell ref="J190:K190"/>
    <mergeCell ref="J195:K195"/>
    <mergeCell ref="J201:K201"/>
    <mergeCell ref="J242:K242"/>
    <mergeCell ref="J248:K248"/>
    <mergeCell ref="J339:K339"/>
    <mergeCell ref="J354:K354"/>
    <mergeCell ref="J359:K359"/>
    <mergeCell ref="J364:K364"/>
    <mergeCell ref="J104:K104"/>
    <mergeCell ref="J171:K171"/>
    <mergeCell ref="J114:K114"/>
    <mergeCell ref="J120:K120"/>
    <mergeCell ref="J121:K121"/>
    <mergeCell ref="J126:K126"/>
    <mergeCell ref="J131:K131"/>
    <mergeCell ref="J136:K136"/>
    <mergeCell ref="J141:K141"/>
    <mergeCell ref="J146:K146"/>
    <mergeCell ref="J151:K151"/>
    <mergeCell ref="J156:K156"/>
    <mergeCell ref="J161:K161"/>
    <mergeCell ref="B4:H4"/>
    <mergeCell ref="B5:H5"/>
    <mergeCell ref="I5:I6"/>
    <mergeCell ref="J11:K11"/>
    <mergeCell ref="J33:K33"/>
    <mergeCell ref="J374:K374"/>
    <mergeCell ref="J504:K504"/>
    <mergeCell ref="J34:K34"/>
    <mergeCell ref="J492:K492"/>
    <mergeCell ref="J166:K166"/>
    <mergeCell ref="J109:K109"/>
    <mergeCell ref="J40:K40"/>
    <mergeCell ref="J55:K55"/>
    <mergeCell ref="J56:K56"/>
    <mergeCell ref="J57:K57"/>
    <mergeCell ref="J58:K58"/>
    <mergeCell ref="J66:K66"/>
    <mergeCell ref="J80:K80"/>
    <mergeCell ref="J87:K87"/>
    <mergeCell ref="J93:K93"/>
    <mergeCell ref="J99:K99"/>
  </mergeCells>
  <pageMargins left="0" right="0" top="0.74803149606299213" bottom="1.1417322834645669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4"/>
  <sheetViews>
    <sheetView view="pageLayout" zoomScaleNormal="100" workbookViewId="0">
      <selection activeCell="B65" sqref="B65"/>
    </sheetView>
  </sheetViews>
  <sheetFormatPr defaultColWidth="11.5703125" defaultRowHeight="12.75" x14ac:dyDescent="0.2"/>
  <cols>
    <col min="1" max="1" width="10.28515625" customWidth="1"/>
    <col min="2" max="2" width="63.5703125" customWidth="1"/>
    <col min="3" max="3" width="13.28515625" customWidth="1"/>
    <col min="4" max="4" width="19.5703125" customWidth="1"/>
    <col min="5" max="5" width="20.140625" customWidth="1"/>
  </cols>
  <sheetData>
    <row r="1" spans="1:8" x14ac:dyDescent="0.2">
      <c r="A1" s="305" t="s">
        <v>333</v>
      </c>
      <c r="B1" s="305"/>
      <c r="C1" s="305"/>
      <c r="D1" s="305"/>
      <c r="E1" s="305"/>
      <c r="F1" s="130"/>
      <c r="G1" s="130"/>
      <c r="H1" s="130"/>
    </row>
    <row r="2" spans="1:8" ht="15" x14ac:dyDescent="0.25">
      <c r="A2" s="134" t="s">
        <v>96</v>
      </c>
      <c r="B2" s="135"/>
      <c r="C2" s="136" t="s">
        <v>97</v>
      </c>
      <c r="D2" s="137" t="s">
        <v>334</v>
      </c>
      <c r="E2" s="137" t="s">
        <v>335</v>
      </c>
      <c r="F2" s="3"/>
      <c r="G2" s="3"/>
      <c r="H2" s="3"/>
    </row>
    <row r="3" spans="1:8" ht="15" x14ac:dyDescent="0.25">
      <c r="A3" s="138" t="s">
        <v>336</v>
      </c>
      <c r="B3" s="139" t="s">
        <v>337</v>
      </c>
      <c r="C3" s="140">
        <f>C4</f>
        <v>6430800</v>
      </c>
      <c r="D3" s="140">
        <f>D4</f>
        <v>9006800</v>
      </c>
      <c r="E3" s="140">
        <f t="shared" ref="E3" si="0">E4</f>
        <v>5006800</v>
      </c>
      <c r="F3" s="3"/>
      <c r="G3" s="3"/>
      <c r="H3" s="3"/>
    </row>
    <row r="4" spans="1:8" ht="15" x14ac:dyDescent="0.25">
      <c r="A4" s="141" t="s">
        <v>338</v>
      </c>
      <c r="B4" s="142" t="s">
        <v>339</v>
      </c>
      <c r="C4" s="143">
        <f>C5+C6</f>
        <v>6430800</v>
      </c>
      <c r="D4" s="143">
        <f>D5+D6</f>
        <v>9006800</v>
      </c>
      <c r="E4" s="143">
        <f t="shared" ref="E4" si="1">E5+E6</f>
        <v>5006800</v>
      </c>
      <c r="F4" s="3"/>
      <c r="G4" s="3"/>
      <c r="H4" s="3"/>
    </row>
    <row r="5" spans="1:8" ht="15" x14ac:dyDescent="0.25">
      <c r="A5" s="144" t="s">
        <v>144</v>
      </c>
      <c r="B5" s="145" t="s">
        <v>340</v>
      </c>
      <c r="C5" s="146">
        <f>'POSEBNI DIO'!L13+'POSEBNI DIO'!L20+'POSEBNI DIO'!L25+'POSEBNI DIO'!L35+'POSEBNI DIO'!L41+'POSEBNI DIO'!L46+'POSEBNI DIO'!L51+'POSEBNI DIO'!L208+'POSEBNI DIO'!L213+'POSEBNI DIO'!L218+'POSEBNI DIO'!L223+'POSEBNI DIO'!L228+'POSEBNI DIO'!L233+'POSEBNI DIO'!L238+'POSEBNI DIO'!L244+'POSEBNI DIO'!L249+'POSEBNI DIO'!L505</f>
        <v>2190300</v>
      </c>
      <c r="D5" s="146">
        <f>'POSEBNI DIO'!M13+'POSEBNI DIO'!M20+'POSEBNI DIO'!M25+'POSEBNI DIO'!M35+'POSEBNI DIO'!M41+'POSEBNI DIO'!M46+'POSEBNI DIO'!M51+'POSEBNI DIO'!M208+'POSEBNI DIO'!M213+'POSEBNI DIO'!M218+'POSEBNI DIO'!M223+'POSEBNI DIO'!M228+'POSEBNI DIO'!M233+'POSEBNI DIO'!M238+'POSEBNI DIO'!M244+'POSEBNI DIO'!M249</f>
        <v>5005300</v>
      </c>
      <c r="E5" s="146">
        <f>'POSEBNI DIO'!N13+'POSEBNI DIO'!N20+'POSEBNI DIO'!N25+'POSEBNI DIO'!N35+'POSEBNI DIO'!N41+'POSEBNI DIO'!N46+'POSEBNI DIO'!N51+'POSEBNI DIO'!N208+'POSEBNI DIO'!N213+'POSEBNI DIO'!N218+'POSEBNI DIO'!N223+'POSEBNI DIO'!N228+'POSEBNI DIO'!N233+'POSEBNI DIO'!N238+'POSEBNI DIO'!N244+'POSEBNI DIO'!N249+'POSEBNI DIO'!N505</f>
        <v>1005300</v>
      </c>
      <c r="F5" s="3"/>
      <c r="G5" s="3"/>
      <c r="H5" s="3"/>
    </row>
    <row r="6" spans="1:8" ht="15" x14ac:dyDescent="0.25">
      <c r="A6" s="144" t="s">
        <v>341</v>
      </c>
      <c r="B6" s="145" t="s">
        <v>342</v>
      </c>
      <c r="C6" s="146">
        <f>'POSEBNI DIO'!L59+'POSEBNI DIO'!L67+'POSEBNI DIO'!L73+'POSEBNI DIO'!L81+'POSEBNI DIO'!L88+'POSEBNI DIO'!L94+'POSEBNI DIO'!L100+'POSEBNI DIO'!L105+'POSEBNI DIO'!L110+'POSEBNI DIO'!L115+'POSEBNI DIO'!L122+'POSEBNI DIO'!L127+'POSEBNI DIO'!L132+'POSEBNI DIO'!L137+'POSEBNI DIO'!L142+'POSEBNI DIO'!L147+'POSEBNI DIO'!L157+'POSEBNI DIO'!L162+'POSEBNI DIO'!L167+'POSEBNI DIO'!L172+'POSEBNI DIO'!L177+'POSEBNI DIO'!L186+'POSEBNI DIO'!L191+'POSEBNI DIO'!L203+'POSEBNI DIO'!L512+'POSEBNI DIO'!L470</f>
        <v>4240500</v>
      </c>
      <c r="D6" s="146">
        <f>'POSEBNI DIO'!M59+'POSEBNI DIO'!M67+'POSEBNI DIO'!M73+'POSEBNI DIO'!M81+'POSEBNI DIO'!M88+'POSEBNI DIO'!M94+'POSEBNI DIO'!M100+'POSEBNI DIO'!M105+'POSEBNI DIO'!M110+'POSEBNI DIO'!M115+'POSEBNI DIO'!M122+'POSEBNI DIO'!M127+'POSEBNI DIO'!M132+'POSEBNI DIO'!M137+'POSEBNI DIO'!M142+'POSEBNI DIO'!M147+'POSEBNI DIO'!M157+'POSEBNI DIO'!M162+'POSEBNI DIO'!M167+'POSEBNI DIO'!M172+'POSEBNI DIO'!M177+'POSEBNI DIO'!M186+'POSEBNI DIO'!M191+'POSEBNI DIO'!M203</f>
        <v>4001500</v>
      </c>
      <c r="E6" s="146">
        <f>'POSEBNI DIO'!N59+'POSEBNI DIO'!N67+'POSEBNI DIO'!N73+'POSEBNI DIO'!N81+'POSEBNI DIO'!N88+'POSEBNI DIO'!N94+'POSEBNI DIO'!N100+'POSEBNI DIO'!N105+'POSEBNI DIO'!N110+'POSEBNI DIO'!N115+'POSEBNI DIO'!N122+'POSEBNI DIO'!N127+'POSEBNI DIO'!N132+'POSEBNI DIO'!N137+'POSEBNI DIO'!N142+'POSEBNI DIO'!N147+'POSEBNI DIO'!N157+'POSEBNI DIO'!N162+'POSEBNI DIO'!N167+'POSEBNI DIO'!N172+'POSEBNI DIO'!N177+'POSEBNI DIO'!N186+'POSEBNI DIO'!N191+'POSEBNI DIO'!N203</f>
        <v>4001500</v>
      </c>
      <c r="F6" s="3"/>
      <c r="G6" s="3"/>
      <c r="H6" s="3"/>
    </row>
    <row r="7" spans="1:8" ht="15" x14ac:dyDescent="0.25">
      <c r="A7" s="141" t="s">
        <v>343</v>
      </c>
      <c r="B7" s="142" t="s">
        <v>344</v>
      </c>
      <c r="C7" s="143">
        <f>C8+C10</f>
        <v>180000</v>
      </c>
      <c r="D7" s="143">
        <f>D8+D10</f>
        <v>180000</v>
      </c>
      <c r="E7" s="143">
        <f t="shared" ref="E7" si="2">E8+E10</f>
        <v>180000</v>
      </c>
      <c r="F7" s="3"/>
      <c r="G7" s="3"/>
      <c r="H7" s="3"/>
    </row>
    <row r="8" spans="1:8" ht="15" x14ac:dyDescent="0.25">
      <c r="A8" s="141" t="s">
        <v>345</v>
      </c>
      <c r="B8" s="142" t="s">
        <v>346</v>
      </c>
      <c r="C8" s="143">
        <f>C9</f>
        <v>175000</v>
      </c>
      <c r="D8" s="143">
        <f t="shared" ref="D8:E8" si="3">D9</f>
        <v>175000</v>
      </c>
      <c r="E8" s="143">
        <f t="shared" si="3"/>
        <v>175000</v>
      </c>
      <c r="F8" s="3"/>
      <c r="G8" s="3"/>
      <c r="H8" s="3"/>
    </row>
    <row r="9" spans="1:8" ht="15" x14ac:dyDescent="0.25">
      <c r="A9" s="144" t="s">
        <v>347</v>
      </c>
      <c r="B9" s="145" t="s">
        <v>346</v>
      </c>
      <c r="C9" s="146">
        <f>'POSEBNI DIO'!L381</f>
        <v>175000</v>
      </c>
      <c r="D9" s="146">
        <f>'POSEBNI DIO'!M381</f>
        <v>175000</v>
      </c>
      <c r="E9" s="146">
        <f>'POSEBNI DIO'!N381</f>
        <v>175000</v>
      </c>
      <c r="F9" s="3"/>
      <c r="G9" s="3"/>
      <c r="H9" s="3"/>
    </row>
    <row r="10" spans="1:8" ht="15" x14ac:dyDescent="0.25">
      <c r="A10" s="141" t="s">
        <v>348</v>
      </c>
      <c r="B10" s="142" t="s">
        <v>349</v>
      </c>
      <c r="C10" s="143">
        <f>C11</f>
        <v>5000</v>
      </c>
      <c r="D10" s="143">
        <f t="shared" ref="D10:E10" si="4">D11</f>
        <v>5000</v>
      </c>
      <c r="E10" s="143">
        <f t="shared" si="4"/>
        <v>5000</v>
      </c>
      <c r="F10" s="3"/>
      <c r="G10" s="3"/>
      <c r="H10" s="3"/>
    </row>
    <row r="11" spans="1:8" ht="15" x14ac:dyDescent="0.25">
      <c r="A11" s="144" t="s">
        <v>350</v>
      </c>
      <c r="B11" s="145" t="s">
        <v>351</v>
      </c>
      <c r="C11" s="146">
        <f>'POSEBNI DIO'!L386</f>
        <v>5000</v>
      </c>
      <c r="D11" s="146">
        <f>'POSEBNI DIO'!M386</f>
        <v>5000</v>
      </c>
      <c r="E11" s="146">
        <f>'POSEBNI DIO'!N386</f>
        <v>5000</v>
      </c>
      <c r="F11" s="3"/>
      <c r="G11" s="3"/>
      <c r="H11" s="3"/>
    </row>
    <row r="12" spans="1:8" ht="15" x14ac:dyDescent="0.25">
      <c r="A12" s="141" t="s">
        <v>352</v>
      </c>
      <c r="B12" s="142" t="s">
        <v>353</v>
      </c>
      <c r="C12" s="143">
        <f>C13+C16+C21+C18</f>
        <v>1232000</v>
      </c>
      <c r="D12" s="143">
        <f>D13+D16+D21+D18</f>
        <v>1032000</v>
      </c>
      <c r="E12" s="143">
        <f t="shared" ref="E12" si="5">E13+E16+E21+E18</f>
        <v>1032000</v>
      </c>
      <c r="F12" s="3"/>
      <c r="G12" s="3"/>
      <c r="H12" s="3"/>
    </row>
    <row r="13" spans="1:8" ht="15" x14ac:dyDescent="0.25">
      <c r="A13" s="141" t="s">
        <v>354</v>
      </c>
      <c r="B13" s="142" t="s">
        <v>355</v>
      </c>
      <c r="C13" s="143">
        <f>C14+C15</f>
        <v>2000</v>
      </c>
      <c r="D13" s="143">
        <f t="shared" ref="D13:E13" si="6">D14+D15</f>
        <v>2000</v>
      </c>
      <c r="E13" s="143">
        <f t="shared" si="6"/>
        <v>2000</v>
      </c>
      <c r="F13" s="3"/>
      <c r="G13" s="3"/>
      <c r="H13" s="3"/>
    </row>
    <row r="14" spans="1:8" ht="15" x14ac:dyDescent="0.25">
      <c r="A14" s="144" t="s">
        <v>356</v>
      </c>
      <c r="B14" s="145" t="s">
        <v>357</v>
      </c>
      <c r="C14" s="146">
        <v>0</v>
      </c>
      <c r="D14" s="146">
        <v>0</v>
      </c>
      <c r="E14" s="146">
        <v>0</v>
      </c>
      <c r="F14" s="3"/>
      <c r="G14" s="3"/>
      <c r="H14" s="3"/>
    </row>
    <row r="15" spans="1:8" ht="15" x14ac:dyDescent="0.25">
      <c r="A15" s="144" t="s">
        <v>462</v>
      </c>
      <c r="B15" s="145" t="s">
        <v>463</v>
      </c>
      <c r="C15" s="146">
        <v>2000</v>
      </c>
      <c r="D15" s="146">
        <v>2000</v>
      </c>
      <c r="E15" s="146">
        <v>2000</v>
      </c>
      <c r="F15" s="3"/>
      <c r="G15" s="3"/>
      <c r="H15" s="3"/>
    </row>
    <row r="16" spans="1:8" ht="15" x14ac:dyDescent="0.25">
      <c r="A16" s="141" t="s">
        <v>358</v>
      </c>
      <c r="B16" s="142" t="s">
        <v>359</v>
      </c>
      <c r="C16" s="143">
        <f>C17</f>
        <v>910000</v>
      </c>
      <c r="D16" s="143">
        <f t="shared" ref="D16:E16" si="7">D17</f>
        <v>710000</v>
      </c>
      <c r="E16" s="143">
        <f t="shared" si="7"/>
        <v>710000</v>
      </c>
      <c r="F16" s="3"/>
      <c r="G16" s="3"/>
      <c r="H16" s="3"/>
    </row>
    <row r="17" spans="1:8" ht="15" x14ac:dyDescent="0.25">
      <c r="A17" s="144" t="s">
        <v>360</v>
      </c>
      <c r="B17" s="145" t="s">
        <v>361</v>
      </c>
      <c r="C17" s="146">
        <f>'POSEBNI DIO'!L397+'POSEBNI DIO'!L493+'POSEBNI DIO'!L498+'POSEBNI DIO'!L522</f>
        <v>910000</v>
      </c>
      <c r="D17" s="146">
        <f>'POSEBNI DIO'!M397+'POSEBNI DIO'!M493+'POSEBNI DIO'!M498+'POSEBNI DIO'!M522</f>
        <v>710000</v>
      </c>
      <c r="E17" s="146">
        <f>'POSEBNI DIO'!N397+'POSEBNI DIO'!N493+'POSEBNI DIO'!N498+'POSEBNI DIO'!N522</f>
        <v>710000</v>
      </c>
      <c r="F17" s="3"/>
      <c r="G17" s="3"/>
      <c r="H17" s="3"/>
    </row>
    <row r="18" spans="1:8" ht="15" x14ac:dyDescent="0.25">
      <c r="A18" s="141" t="s">
        <v>362</v>
      </c>
      <c r="B18" s="142" t="s">
        <v>363</v>
      </c>
      <c r="C18" s="143">
        <f>C19+C20</f>
        <v>260000</v>
      </c>
      <c r="D18" s="143">
        <f t="shared" ref="D18:E18" si="8">D19+D20</f>
        <v>260000</v>
      </c>
      <c r="E18" s="143">
        <f t="shared" si="8"/>
        <v>260000</v>
      </c>
      <c r="F18" s="3"/>
      <c r="G18" s="3"/>
      <c r="H18" s="3"/>
    </row>
    <row r="19" spans="1:8" ht="15" x14ac:dyDescent="0.25">
      <c r="A19" s="144" t="s">
        <v>364</v>
      </c>
      <c r="B19" s="145" t="s">
        <v>365</v>
      </c>
      <c r="C19" s="146">
        <f>'POSEBNI DIO'!L360</f>
        <v>60000</v>
      </c>
      <c r="D19" s="146">
        <f>'POSEBNI DIO'!M360</f>
        <v>60000</v>
      </c>
      <c r="E19" s="146">
        <f>'POSEBNI DIO'!N360</f>
        <v>60000</v>
      </c>
      <c r="F19" s="3"/>
      <c r="G19" s="3"/>
      <c r="H19" s="3"/>
    </row>
    <row r="20" spans="1:8" ht="15" x14ac:dyDescent="0.25">
      <c r="A20" s="144" t="s">
        <v>549</v>
      </c>
      <c r="B20" s="145" t="s">
        <v>550</v>
      </c>
      <c r="C20" s="146">
        <f>'POSEBNI DIO'!L459</f>
        <v>200000</v>
      </c>
      <c r="D20" s="146">
        <f>'POSEBNI DIO'!M459</f>
        <v>200000</v>
      </c>
      <c r="E20" s="146">
        <f>'POSEBNI DIO'!N459</f>
        <v>200000</v>
      </c>
      <c r="F20" s="3"/>
      <c r="G20" s="3"/>
      <c r="H20" s="3"/>
    </row>
    <row r="21" spans="1:8" ht="15" x14ac:dyDescent="0.25">
      <c r="A21" s="141" t="s">
        <v>366</v>
      </c>
      <c r="B21" s="142" t="s">
        <v>367</v>
      </c>
      <c r="C21" s="143">
        <f>C22</f>
        <v>60000</v>
      </c>
      <c r="D21" s="143">
        <f t="shared" ref="D21:E21" si="9">D22</f>
        <v>60000</v>
      </c>
      <c r="E21" s="143">
        <f t="shared" si="9"/>
        <v>60000</v>
      </c>
      <c r="F21" s="3"/>
      <c r="G21" s="3"/>
      <c r="H21" s="3"/>
    </row>
    <row r="22" spans="1:8" ht="15" x14ac:dyDescent="0.25">
      <c r="A22" s="144" t="s">
        <v>368</v>
      </c>
      <c r="B22" s="145" t="s">
        <v>367</v>
      </c>
      <c r="C22" s="146">
        <f>'POSEBNI DIO'!L449</f>
        <v>60000</v>
      </c>
      <c r="D22" s="146">
        <f>'POSEBNI DIO'!M449</f>
        <v>60000</v>
      </c>
      <c r="E22" s="146">
        <f>'POSEBNI DIO'!N449</f>
        <v>60000</v>
      </c>
      <c r="F22" s="3"/>
      <c r="G22" s="3"/>
      <c r="H22" s="3"/>
    </row>
    <row r="23" spans="1:8" ht="15" x14ac:dyDescent="0.25">
      <c r="A23" s="141" t="s">
        <v>369</v>
      </c>
      <c r="B23" s="142" t="s">
        <v>370</v>
      </c>
      <c r="C23" s="143">
        <f>C24</f>
        <v>740000</v>
      </c>
      <c r="D23" s="143">
        <f t="shared" ref="D23:E23" si="10">D24</f>
        <v>65000</v>
      </c>
      <c r="E23" s="143">
        <f t="shared" si="10"/>
        <v>65000</v>
      </c>
      <c r="F23" s="3"/>
      <c r="G23" s="3"/>
      <c r="H23" s="3"/>
    </row>
    <row r="24" spans="1:8" ht="15" x14ac:dyDescent="0.25">
      <c r="A24" s="144" t="s">
        <v>371</v>
      </c>
      <c r="B24" s="145" t="s">
        <v>372</v>
      </c>
      <c r="C24" s="146">
        <f t="shared" ref="C24:E24" si="11">C25</f>
        <v>740000</v>
      </c>
      <c r="D24" s="146">
        <f t="shared" si="11"/>
        <v>65000</v>
      </c>
      <c r="E24" s="146">
        <f t="shared" si="11"/>
        <v>65000</v>
      </c>
      <c r="F24" s="3"/>
      <c r="G24" s="3"/>
      <c r="H24" s="3"/>
    </row>
    <row r="25" spans="1:8" ht="15" x14ac:dyDescent="0.25">
      <c r="A25" s="144" t="s">
        <v>373</v>
      </c>
      <c r="B25" s="145" t="s">
        <v>372</v>
      </c>
      <c r="C25" s="146">
        <f>'POSEBNI DIO'!L483+'POSEBNI DIO'!L152+'POSEBNI DIO'!L517</f>
        <v>740000</v>
      </c>
      <c r="D25" s="146">
        <f>'POSEBNI DIO'!M483+'POSEBNI DIO'!M152</f>
        <v>65000</v>
      </c>
      <c r="E25" s="146">
        <f>'POSEBNI DIO'!N483+'POSEBNI DIO'!N152</f>
        <v>65000</v>
      </c>
      <c r="F25" s="3"/>
      <c r="G25" s="3"/>
      <c r="H25" s="3"/>
    </row>
    <row r="26" spans="1:8" ht="15" x14ac:dyDescent="0.25">
      <c r="A26" s="141" t="s">
        <v>374</v>
      </c>
      <c r="B26" s="142" t="s">
        <v>375</v>
      </c>
      <c r="C26" s="143">
        <f>C27+C29+C31+C33</f>
        <v>2896000</v>
      </c>
      <c r="D26" s="143">
        <f t="shared" ref="D26:E26" si="12">D27+D29+D31+D33</f>
        <v>2596000</v>
      </c>
      <c r="E26" s="143">
        <f t="shared" si="12"/>
        <v>2596000</v>
      </c>
      <c r="F26" s="3"/>
      <c r="G26" s="3"/>
      <c r="H26" s="3"/>
    </row>
    <row r="27" spans="1:8" ht="15" x14ac:dyDescent="0.25">
      <c r="A27" s="141" t="s">
        <v>376</v>
      </c>
      <c r="B27" s="142" t="s">
        <v>377</v>
      </c>
      <c r="C27" s="143">
        <f>C28</f>
        <v>100000</v>
      </c>
      <c r="D27" s="143">
        <f t="shared" ref="D27:E27" si="13">D28</f>
        <v>100000</v>
      </c>
      <c r="E27" s="143">
        <f t="shared" si="13"/>
        <v>100000</v>
      </c>
      <c r="F27" s="3"/>
      <c r="G27" s="3"/>
      <c r="H27" s="3"/>
    </row>
    <row r="28" spans="1:8" ht="15" x14ac:dyDescent="0.25">
      <c r="A28" s="144" t="s">
        <v>378</v>
      </c>
      <c r="B28" s="145" t="s">
        <v>377</v>
      </c>
      <c r="C28" s="146">
        <f>'POSEBNI DIO'!L434</f>
        <v>100000</v>
      </c>
      <c r="D28" s="146">
        <f>'POSEBNI DIO'!M434</f>
        <v>100000</v>
      </c>
      <c r="E28" s="146">
        <f>'POSEBNI DIO'!N434</f>
        <v>100000</v>
      </c>
      <c r="F28" s="3"/>
      <c r="G28" s="3"/>
      <c r="H28" s="3"/>
    </row>
    <row r="29" spans="1:8" ht="15" x14ac:dyDescent="0.25">
      <c r="A29" s="141" t="s">
        <v>379</v>
      </c>
      <c r="B29" s="142" t="s">
        <v>380</v>
      </c>
      <c r="C29" s="143">
        <f>C30</f>
        <v>300000</v>
      </c>
      <c r="D29" s="143">
        <f t="shared" ref="D29:E29" si="14">D30</f>
        <v>300000</v>
      </c>
      <c r="E29" s="143">
        <f t="shared" si="14"/>
        <v>300000</v>
      </c>
      <c r="F29" s="3"/>
      <c r="G29" s="3"/>
      <c r="H29" s="3"/>
    </row>
    <row r="30" spans="1:8" ht="15" x14ac:dyDescent="0.25">
      <c r="A30" s="144" t="s">
        <v>381</v>
      </c>
      <c r="B30" s="145" t="s">
        <v>380</v>
      </c>
      <c r="C30" s="146">
        <f>'POSEBNI DIO'!L429</f>
        <v>300000</v>
      </c>
      <c r="D30" s="146">
        <f>'POSEBNI DIO'!M429</f>
        <v>300000</v>
      </c>
      <c r="E30" s="146">
        <f>'POSEBNI DIO'!N429</f>
        <v>300000</v>
      </c>
      <c r="F30" s="3"/>
      <c r="G30" s="3"/>
      <c r="H30" s="3"/>
    </row>
    <row r="31" spans="1:8" ht="15" x14ac:dyDescent="0.25">
      <c r="A31" s="141" t="s">
        <v>382</v>
      </c>
      <c r="B31" s="142" t="s">
        <v>383</v>
      </c>
      <c r="C31" s="143">
        <f>C32</f>
        <v>1146000</v>
      </c>
      <c r="D31" s="143">
        <f t="shared" ref="D31:E31" si="15">D32</f>
        <v>1146000</v>
      </c>
      <c r="E31" s="143">
        <f t="shared" si="15"/>
        <v>1146000</v>
      </c>
      <c r="F31" s="3"/>
      <c r="G31" s="3"/>
      <c r="H31" s="3"/>
    </row>
    <row r="32" spans="1:8" ht="15" x14ac:dyDescent="0.25">
      <c r="A32" s="144" t="s">
        <v>384</v>
      </c>
      <c r="B32" s="145" t="s">
        <v>383</v>
      </c>
      <c r="C32" s="146">
        <f>'POSEBNI DIO'!L444+'POSEBNI DIO'!L476</f>
        <v>1146000</v>
      </c>
      <c r="D32" s="146">
        <f>'POSEBNI DIO'!M444+'POSEBNI DIO'!M476</f>
        <v>1146000</v>
      </c>
      <c r="E32" s="146">
        <f>'POSEBNI DIO'!N444+'POSEBNI DIO'!N476</f>
        <v>1146000</v>
      </c>
      <c r="F32" s="3"/>
      <c r="G32" s="3"/>
      <c r="H32" s="3"/>
    </row>
    <row r="33" spans="1:8" ht="15" x14ac:dyDescent="0.25">
      <c r="A33" s="141" t="s">
        <v>385</v>
      </c>
      <c r="B33" s="142" t="s">
        <v>386</v>
      </c>
      <c r="C33" s="143">
        <f>C34</f>
        <v>1350000</v>
      </c>
      <c r="D33" s="143">
        <f t="shared" ref="D33:E33" si="16">D34</f>
        <v>1050000</v>
      </c>
      <c r="E33" s="143">
        <f t="shared" si="16"/>
        <v>1050000</v>
      </c>
      <c r="F33" s="3"/>
      <c r="G33" s="3"/>
      <c r="H33" s="3"/>
    </row>
    <row r="34" spans="1:8" ht="15" x14ac:dyDescent="0.25">
      <c r="A34" s="144" t="s">
        <v>387</v>
      </c>
      <c r="B34" s="145" t="s">
        <v>386</v>
      </c>
      <c r="C34" s="146">
        <f>'POSEBNI DIO'!L409+'POSEBNI DIO'!L414+'POSEBNI DIO'!L419+'POSEBNI DIO'!L424+'POSEBNI DIO'!L439+'POSEBNI DIO'!L488</f>
        <v>1350000</v>
      </c>
      <c r="D34" s="146">
        <f>'POSEBNI DIO'!M414+'POSEBNI DIO'!M419+'POSEBNI DIO'!M424+'POSEBNI DIO'!M439+'POSEBNI DIO'!M488</f>
        <v>1050000</v>
      </c>
      <c r="E34" s="146">
        <f>'POSEBNI DIO'!N414+'POSEBNI DIO'!N419+'POSEBNI DIO'!N424+'POSEBNI DIO'!N439+'POSEBNI DIO'!N488</f>
        <v>1050000</v>
      </c>
      <c r="F34" s="3"/>
      <c r="G34" s="3"/>
      <c r="H34" s="3"/>
    </row>
    <row r="35" spans="1:8" ht="15" x14ac:dyDescent="0.25">
      <c r="A35" s="141" t="s">
        <v>388</v>
      </c>
      <c r="B35" s="142" t="s">
        <v>389</v>
      </c>
      <c r="C35" s="143">
        <f>C36+C38+C40+C42</f>
        <v>1119000</v>
      </c>
      <c r="D35" s="143">
        <f t="shared" ref="D35:E35" si="17">D36+D38+D40+D42</f>
        <v>937000</v>
      </c>
      <c r="E35" s="143">
        <f t="shared" si="17"/>
        <v>937000</v>
      </c>
      <c r="F35" s="3"/>
      <c r="G35" s="3"/>
      <c r="H35" s="3"/>
    </row>
    <row r="36" spans="1:8" ht="15" x14ac:dyDescent="0.25">
      <c r="A36" s="141" t="s">
        <v>390</v>
      </c>
      <c r="B36" s="142" t="s">
        <v>391</v>
      </c>
      <c r="C36" s="143">
        <f>C37</f>
        <v>1017000</v>
      </c>
      <c r="D36" s="143">
        <f t="shared" ref="D36:E36" si="18">D37</f>
        <v>870000</v>
      </c>
      <c r="E36" s="143">
        <f t="shared" si="18"/>
        <v>870000</v>
      </c>
      <c r="F36" s="34"/>
      <c r="G36" s="3"/>
      <c r="H36" s="3"/>
    </row>
    <row r="37" spans="1:8" ht="15" x14ac:dyDescent="0.25">
      <c r="A37" s="144" t="s">
        <v>316</v>
      </c>
      <c r="B37" s="145" t="s">
        <v>391</v>
      </c>
      <c r="C37" s="146">
        <f>'POSEBNI DIO'!L340+'POSEBNI DIO'!L454</f>
        <v>1017000</v>
      </c>
      <c r="D37" s="146">
        <f>'POSEBNI DIO'!M340+'POSEBNI DIO'!M454</f>
        <v>870000</v>
      </c>
      <c r="E37" s="146">
        <f>'POSEBNI DIO'!N340+'POSEBNI DIO'!N454</f>
        <v>870000</v>
      </c>
      <c r="F37" s="3"/>
      <c r="G37" s="3"/>
      <c r="H37" s="3"/>
    </row>
    <row r="38" spans="1:8" ht="15" x14ac:dyDescent="0.25">
      <c r="A38" s="141" t="s">
        <v>392</v>
      </c>
      <c r="B38" s="142" t="s">
        <v>393</v>
      </c>
      <c r="C38" s="143">
        <f>C39</f>
        <v>72000</v>
      </c>
      <c r="D38" s="143">
        <f t="shared" ref="D38:E38" si="19">D39</f>
        <v>37000</v>
      </c>
      <c r="E38" s="143">
        <f t="shared" si="19"/>
        <v>37000</v>
      </c>
      <c r="F38" s="34"/>
      <c r="G38" s="3"/>
      <c r="H38" s="3"/>
    </row>
    <row r="39" spans="1:8" ht="15" x14ac:dyDescent="0.25">
      <c r="A39" s="144" t="s">
        <v>394</v>
      </c>
      <c r="B39" s="145" t="s">
        <v>393</v>
      </c>
      <c r="C39" s="146">
        <f>'POSEBNI DIO'!L329</f>
        <v>72000</v>
      </c>
      <c r="D39" s="146">
        <f>'POSEBNI DIO'!M329</f>
        <v>37000</v>
      </c>
      <c r="E39" s="146">
        <f>'POSEBNI DIO'!N329</f>
        <v>37000</v>
      </c>
      <c r="F39" s="3"/>
      <c r="G39" s="3"/>
      <c r="H39" s="3"/>
    </row>
    <row r="40" spans="1:8" ht="15" x14ac:dyDescent="0.25">
      <c r="A40" s="141" t="s">
        <v>395</v>
      </c>
      <c r="B40" s="142" t="s">
        <v>396</v>
      </c>
      <c r="C40" s="143">
        <f>C41</f>
        <v>0</v>
      </c>
      <c r="D40" s="143">
        <f t="shared" ref="D40:E40" si="20">D41</f>
        <v>0</v>
      </c>
      <c r="E40" s="143">
        <f t="shared" si="20"/>
        <v>0</v>
      </c>
      <c r="F40" s="34"/>
      <c r="G40" s="3"/>
      <c r="H40" s="3"/>
    </row>
    <row r="41" spans="1:8" ht="15" x14ac:dyDescent="0.25">
      <c r="A41" s="144">
        <v>830</v>
      </c>
      <c r="B41" s="145" t="s">
        <v>396</v>
      </c>
      <c r="C41" s="146">
        <v>0</v>
      </c>
      <c r="D41" s="146">
        <v>0</v>
      </c>
      <c r="E41" s="146">
        <v>0</v>
      </c>
      <c r="F41" s="3"/>
      <c r="G41" s="3"/>
      <c r="H41" s="3"/>
    </row>
    <row r="42" spans="1:8" ht="15" x14ac:dyDescent="0.25">
      <c r="A42" s="141" t="s">
        <v>397</v>
      </c>
      <c r="B42" s="142" t="s">
        <v>398</v>
      </c>
      <c r="C42" s="143">
        <f>C43</f>
        <v>30000</v>
      </c>
      <c r="D42" s="143">
        <f t="shared" ref="D42:E42" si="21">D43</f>
        <v>30000</v>
      </c>
      <c r="E42" s="143">
        <f t="shared" si="21"/>
        <v>30000</v>
      </c>
      <c r="F42" s="34"/>
      <c r="G42" s="3"/>
      <c r="H42" s="3"/>
    </row>
    <row r="43" spans="1:8" ht="15" x14ac:dyDescent="0.25">
      <c r="A43" s="144" t="s">
        <v>399</v>
      </c>
      <c r="B43" s="145" t="s">
        <v>398</v>
      </c>
      <c r="C43" s="146">
        <f>'POSEBNI DIO'!L323</f>
        <v>30000</v>
      </c>
      <c r="D43" s="146">
        <f>'POSEBNI DIO'!M323</f>
        <v>30000</v>
      </c>
      <c r="E43" s="146">
        <f>'POSEBNI DIO'!N323</f>
        <v>30000</v>
      </c>
      <c r="F43" s="3"/>
      <c r="G43" s="3"/>
      <c r="H43" s="3"/>
    </row>
    <row r="44" spans="1:8" ht="15" x14ac:dyDescent="0.25">
      <c r="A44" s="141" t="s">
        <v>400</v>
      </c>
      <c r="B44" s="142" t="s">
        <v>401</v>
      </c>
      <c r="C44" s="143">
        <f>C45+C48+C50</f>
        <v>4264000</v>
      </c>
      <c r="D44" s="143">
        <f t="shared" ref="D44:E44" si="22">D45+D48+D50</f>
        <v>974000</v>
      </c>
      <c r="E44" s="143">
        <f t="shared" si="22"/>
        <v>974000</v>
      </c>
      <c r="F44" s="3"/>
      <c r="G44" s="3"/>
      <c r="H44" s="3"/>
    </row>
    <row r="45" spans="1:8" ht="15" x14ac:dyDescent="0.25">
      <c r="A45" s="141" t="s">
        <v>402</v>
      </c>
      <c r="B45" s="142" t="s">
        <v>403</v>
      </c>
      <c r="C45" s="143">
        <f>C46+C47</f>
        <v>3064000</v>
      </c>
      <c r="D45" s="143">
        <f t="shared" ref="D45:E45" si="23">D46+D47</f>
        <v>214000</v>
      </c>
      <c r="E45" s="143">
        <f t="shared" si="23"/>
        <v>214000</v>
      </c>
      <c r="F45" s="3"/>
      <c r="G45" s="3"/>
      <c r="H45" s="3"/>
    </row>
    <row r="46" spans="1:8" ht="15" x14ac:dyDescent="0.25">
      <c r="A46" s="144" t="s">
        <v>404</v>
      </c>
      <c r="B46" s="145" t="s">
        <v>405</v>
      </c>
      <c r="C46" s="146">
        <f>'POSEBNI DIO'!L464+'POSEBNI DIO'!L196</f>
        <v>2864000</v>
      </c>
      <c r="D46" s="146">
        <f>'POSEBNI DIO'!M464+'POSEBNI DIO'!M196</f>
        <v>114000</v>
      </c>
      <c r="E46" s="146">
        <f>'POSEBNI DIO'!N464+'POSEBNI DIO'!N196</f>
        <v>114000</v>
      </c>
      <c r="F46" s="3"/>
      <c r="G46" s="3"/>
      <c r="H46" s="3"/>
    </row>
    <row r="47" spans="1:8" ht="15" x14ac:dyDescent="0.25">
      <c r="A47" s="144" t="s">
        <v>406</v>
      </c>
      <c r="B47" s="145" t="s">
        <v>407</v>
      </c>
      <c r="C47" s="146">
        <f>'POSEBNI DIO'!L375+'POSEBNI DIO'!L317</f>
        <v>200000</v>
      </c>
      <c r="D47" s="146">
        <f>'POSEBNI DIO'!M375+'POSEBNI DIO'!M317</f>
        <v>100000</v>
      </c>
      <c r="E47" s="146">
        <f>'POSEBNI DIO'!N375+'POSEBNI DIO'!N317</f>
        <v>100000</v>
      </c>
      <c r="F47" s="3"/>
      <c r="G47" s="3"/>
      <c r="H47" s="3"/>
    </row>
    <row r="48" spans="1:8" ht="15" x14ac:dyDescent="0.25">
      <c r="A48" s="141" t="s">
        <v>408</v>
      </c>
      <c r="B48" s="142" t="s">
        <v>409</v>
      </c>
      <c r="C48" s="143">
        <f>C49</f>
        <v>600000</v>
      </c>
      <c r="D48" s="143">
        <f t="shared" ref="D48:E48" si="24">D49</f>
        <v>360000</v>
      </c>
      <c r="E48" s="143">
        <f t="shared" si="24"/>
        <v>360000</v>
      </c>
      <c r="F48" s="3"/>
      <c r="G48" s="3"/>
      <c r="H48" s="3"/>
    </row>
    <row r="49" spans="1:8" ht="15" x14ac:dyDescent="0.25">
      <c r="A49" s="144" t="s">
        <v>410</v>
      </c>
      <c r="B49" s="145" t="s">
        <v>411</v>
      </c>
      <c r="C49" s="146">
        <f>'POSEBNI DIO'!L291+'POSEBNI DIO'!L296</f>
        <v>600000</v>
      </c>
      <c r="D49" s="146">
        <f>'POSEBNI DIO'!M291+'POSEBNI DIO'!M296</f>
        <v>360000</v>
      </c>
      <c r="E49" s="146">
        <f>'POSEBNI DIO'!N291+'POSEBNI DIO'!N296</f>
        <v>360000</v>
      </c>
      <c r="F49" s="3"/>
      <c r="G49" s="3"/>
      <c r="H49" s="3"/>
    </row>
    <row r="50" spans="1:8" ht="15" x14ac:dyDescent="0.25">
      <c r="A50" s="141" t="s">
        <v>412</v>
      </c>
      <c r="B50" s="142" t="s">
        <v>413</v>
      </c>
      <c r="C50" s="143">
        <f>C51</f>
        <v>600000</v>
      </c>
      <c r="D50" s="143">
        <f t="shared" ref="D50:E50" si="25">D51</f>
        <v>400000</v>
      </c>
      <c r="E50" s="143">
        <f t="shared" si="25"/>
        <v>400000</v>
      </c>
      <c r="F50" s="3"/>
      <c r="G50" s="3"/>
      <c r="H50" s="3"/>
    </row>
    <row r="51" spans="1:8" ht="15" x14ac:dyDescent="0.25">
      <c r="A51" s="144" t="s">
        <v>414</v>
      </c>
      <c r="B51" s="145" t="s">
        <v>415</v>
      </c>
      <c r="C51" s="146">
        <f>'POSEBNI DIO'!L286</f>
        <v>600000</v>
      </c>
      <c r="D51" s="146">
        <f>'POSEBNI DIO'!M286</f>
        <v>400000</v>
      </c>
      <c r="E51" s="146">
        <f>'POSEBNI DIO'!N286</f>
        <v>400000</v>
      </c>
      <c r="F51" s="3"/>
      <c r="G51" s="3"/>
      <c r="H51" s="3"/>
    </row>
    <row r="52" spans="1:8" ht="15" x14ac:dyDescent="0.25">
      <c r="A52" s="141">
        <v>10</v>
      </c>
      <c r="B52" s="142" t="s">
        <v>416</v>
      </c>
      <c r="C52" s="143">
        <f>C53+C55</f>
        <v>1330200</v>
      </c>
      <c r="D52" s="143">
        <f t="shared" ref="D52:E52" si="26">D53+D55</f>
        <v>903200</v>
      </c>
      <c r="E52" s="143">
        <f t="shared" si="26"/>
        <v>903200</v>
      </c>
      <c r="F52" s="3"/>
      <c r="G52" s="3"/>
      <c r="H52" s="3"/>
    </row>
    <row r="53" spans="1:8" ht="15" x14ac:dyDescent="0.25">
      <c r="A53" s="141">
        <v>104</v>
      </c>
      <c r="B53" s="142" t="s">
        <v>417</v>
      </c>
      <c r="C53" s="143">
        <f>C54</f>
        <v>1091200</v>
      </c>
      <c r="D53" s="143">
        <f t="shared" ref="D53:E53" si="27">D54</f>
        <v>667200</v>
      </c>
      <c r="E53" s="143">
        <f t="shared" si="27"/>
        <v>667200</v>
      </c>
      <c r="F53" s="34"/>
      <c r="G53" s="3"/>
      <c r="H53" s="3"/>
    </row>
    <row r="54" spans="1:8" ht="15" x14ac:dyDescent="0.25">
      <c r="A54" s="144">
        <v>1040</v>
      </c>
      <c r="B54" s="145" t="s">
        <v>417</v>
      </c>
      <c r="C54" s="146">
        <f>'POSEBNI DIO'!L260+'POSEBNI DIO'!L265+'POSEBNI DIO'!L270+'POSEBNI DIO'!L275+'POSEBNI DIO'!L280+'POSEBNI DIO'!L301</f>
        <v>1091200</v>
      </c>
      <c r="D54" s="146">
        <f>'POSEBNI DIO'!M260+'POSEBNI DIO'!M265+'POSEBNI DIO'!M270+'POSEBNI DIO'!M275+'POSEBNI DIO'!M280+'POSEBNI DIO'!M301</f>
        <v>667200</v>
      </c>
      <c r="E54" s="146">
        <f>'POSEBNI DIO'!N260+'POSEBNI DIO'!N265+'POSEBNI DIO'!N270+'POSEBNI DIO'!N275+'POSEBNI DIO'!N280+'POSEBNI DIO'!N301</f>
        <v>667200</v>
      </c>
      <c r="F54" s="3"/>
      <c r="G54" s="3"/>
      <c r="H54" s="3"/>
    </row>
    <row r="55" spans="1:8" ht="15" x14ac:dyDescent="0.25">
      <c r="A55" s="141">
        <v>107</v>
      </c>
      <c r="B55" s="142" t="s">
        <v>418</v>
      </c>
      <c r="C55" s="143">
        <f>C56</f>
        <v>239000</v>
      </c>
      <c r="D55" s="143">
        <f t="shared" ref="D55:E55" si="28">D56</f>
        <v>236000</v>
      </c>
      <c r="E55" s="143">
        <f t="shared" si="28"/>
        <v>236000</v>
      </c>
      <c r="F55" s="34"/>
      <c r="G55" s="3"/>
      <c r="H55" s="3"/>
    </row>
    <row r="56" spans="1:8" ht="15" x14ac:dyDescent="0.25">
      <c r="A56" s="144">
        <v>1070</v>
      </c>
      <c r="B56" s="145" t="s">
        <v>418</v>
      </c>
      <c r="C56" s="146">
        <f>'POSEBNI DIO'!L307+'POSEBNI DIO'!L312+'POSEBNI DIO'!L355+'POSEBNI DIO'!L365+'POSEBNI DIO'!L391</f>
        <v>239000</v>
      </c>
      <c r="D56" s="146">
        <f>'POSEBNI DIO'!M307+'POSEBNI DIO'!M312+'POSEBNI DIO'!M355+'POSEBNI DIO'!M365+'POSEBNI DIO'!M391</f>
        <v>236000</v>
      </c>
      <c r="E56" s="146">
        <f>'POSEBNI DIO'!N307+'POSEBNI DIO'!N312+'POSEBNI DIO'!N355+'POSEBNI DIO'!N365+'POSEBNI DIO'!N391</f>
        <v>236000</v>
      </c>
      <c r="F56" s="3"/>
      <c r="G56" s="3"/>
      <c r="H56" s="3"/>
    </row>
    <row r="57" spans="1:8" ht="15" x14ac:dyDescent="0.25">
      <c r="A57" s="142"/>
      <c r="B57" s="142" t="s">
        <v>332</v>
      </c>
      <c r="C57" s="143">
        <f>C3+C7+C12+C23+C26+C35+C44+C52</f>
        <v>18192000</v>
      </c>
      <c r="D57" s="143">
        <f t="shared" ref="D57:E57" si="29">D3+D7+D12+D23+D26+D35+D44+D52</f>
        <v>15694000</v>
      </c>
      <c r="E57" s="143">
        <f t="shared" si="29"/>
        <v>11694000</v>
      </c>
      <c r="F57" s="3"/>
      <c r="G57" s="3"/>
      <c r="H57" s="3"/>
    </row>
    <row r="58" spans="1:8" x14ac:dyDescent="0.2">
      <c r="A58" s="132"/>
      <c r="B58" s="132"/>
      <c r="C58" s="133"/>
      <c r="D58" s="133"/>
      <c r="E58" s="133"/>
    </row>
    <row r="61" spans="1:8" x14ac:dyDescent="0.2">
      <c r="B61" s="286" t="s">
        <v>584</v>
      </c>
    </row>
    <row r="63" spans="1:8" ht="38.25" x14ac:dyDescent="0.2">
      <c r="B63" s="287" t="s">
        <v>577</v>
      </c>
      <c r="C63" s="287"/>
      <c r="D63" s="287"/>
      <c r="E63" s="287"/>
      <c r="F63" s="287"/>
      <c r="G63" s="287"/>
    </row>
    <row r="66" spans="2:5" x14ac:dyDescent="0.2">
      <c r="B66" s="288" t="s">
        <v>331</v>
      </c>
    </row>
    <row r="67" spans="2:5" x14ac:dyDescent="0.2">
      <c r="B67" s="288" t="s">
        <v>583</v>
      </c>
    </row>
    <row r="68" spans="2:5" x14ac:dyDescent="0.2">
      <c r="B68" s="288" t="s">
        <v>568</v>
      </c>
    </row>
    <row r="69" spans="2:5" x14ac:dyDescent="0.2">
      <c r="B69" s="288" t="s">
        <v>419</v>
      </c>
    </row>
    <row r="70" spans="2:5" x14ac:dyDescent="0.2">
      <c r="B70" s="288" t="s">
        <v>578</v>
      </c>
    </row>
    <row r="71" spans="2:5" x14ac:dyDescent="0.2">
      <c r="B71" s="288" t="s">
        <v>579</v>
      </c>
    </row>
    <row r="72" spans="2:5" x14ac:dyDescent="0.2">
      <c r="B72" s="288" t="s">
        <v>580</v>
      </c>
    </row>
    <row r="73" spans="2:5" x14ac:dyDescent="0.2">
      <c r="D73" s="288" t="s">
        <v>581</v>
      </c>
      <c r="E73" s="288"/>
    </row>
    <row r="74" spans="2:5" x14ac:dyDescent="0.2">
      <c r="D74" s="288" t="s">
        <v>582</v>
      </c>
      <c r="E74" s="288"/>
    </row>
  </sheetData>
  <sheetProtection selectLockedCells="1" selectUnlockedCells="1"/>
  <mergeCells count="1">
    <mergeCell ref="A1:E1"/>
  </mergeCells>
  <printOptions horizontalCentered="1"/>
  <pageMargins left="0.78749999999999998" right="0.78749999999999998" top="1.0527777777777778" bottom="1.0527777777777778" header="0.78749999999999998" footer="0.78749999999999998"/>
  <pageSetup paperSize="9" scale="99" firstPageNumber="0" orientation="landscape" horizontalDpi="300" verticalDpi="300" r:id="rId1"/>
  <headerFooter alignWithMargins="0">
    <oddHeader>&amp;C&amp;"Times New Roman,Uobičajeno"&amp;12&amp;A</oddHead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OPĆI DIO</vt:lpstr>
      <vt:lpstr>POSEBNI DIO</vt:lpstr>
      <vt:lpstr>Opći dio Funkcijska klasifikaci</vt:lpstr>
      <vt:lpstr>'OPĆI DIO'!Excel_BuiltIn__FilterDatabase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Jela TIC Podbablje</cp:lastModifiedBy>
  <cp:lastPrinted>2022-01-03T10:26:38Z</cp:lastPrinted>
  <dcterms:created xsi:type="dcterms:W3CDTF">2020-12-21T09:49:49Z</dcterms:created>
  <dcterms:modified xsi:type="dcterms:W3CDTF">2022-01-04T10:19:54Z</dcterms:modified>
</cp:coreProperties>
</file>